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5"/>
  </bookViews>
  <sheets>
    <sheet name="绝对&amp;相对误差" sheetId="4" r:id="rId1"/>
    <sheet name="废水验收比对" sheetId="5" r:id="rId2"/>
    <sheet name="烟气比对" sheetId="6" r:id="rId3"/>
    <sheet name="示值误差" sheetId="3" r:id="rId4"/>
    <sheet name="相对准确度" sheetId="2" r:id="rId5"/>
    <sheet name="在线比对汇总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M4" authorId="0">
      <text>
        <r>
          <rPr>
            <sz val="9"/>
            <rFont val="宋体"/>
            <charset val="134"/>
          </rPr>
          <t>监测值为零值、零点漂移限值范围内的负值或低于仪器检出限，并判断为有效数据时， 应采用修正后的值参与统计。修正规则为：COD</t>
        </r>
        <r>
          <rPr>
            <vertAlign val="subscript"/>
            <sz val="9"/>
            <color rgb="FF000000"/>
            <rFont val="宋体"/>
            <charset val="134"/>
          </rPr>
          <t>Cr</t>
        </r>
        <r>
          <rPr>
            <sz val="9"/>
            <rFont val="宋体"/>
            <charset val="134"/>
          </rPr>
          <t xml:space="preserve">修正值为 </t>
        </r>
        <r>
          <rPr>
            <b/>
            <sz val="9"/>
            <rFont val="宋体"/>
            <charset val="134"/>
          </rPr>
          <t>2mg/L</t>
        </r>
        <r>
          <rPr>
            <sz val="9"/>
            <rFont val="宋体"/>
            <charset val="134"/>
          </rPr>
          <t xml:space="preserve">
</t>
        </r>
      </text>
    </comment>
    <comment ref="M13" authorId="0">
      <text>
        <r>
          <rPr>
            <sz val="9"/>
            <rFont val="宋体"/>
            <charset val="134"/>
          </rPr>
          <t>监测值为零值、零点漂移限值范围内的负值或低于仪器检出限，并判断为有效数据时， 应采用修正后的值参与统计。修正规则为：NH3-N 修正值为</t>
        </r>
        <r>
          <rPr>
            <b/>
            <sz val="9"/>
            <rFont val="宋体"/>
            <charset val="134"/>
          </rPr>
          <t xml:space="preserve"> 0.01mg/L</t>
        </r>
      </text>
    </comment>
    <comment ref="M21" authorId="0">
      <text>
        <r>
          <rPr>
            <sz val="9"/>
            <rFont val="宋体"/>
            <charset val="134"/>
          </rPr>
          <t xml:space="preserve">监测值为零值、零点漂移限值范围内的负值或低于仪器检出限，并判断为有效数据时， 应采用修正后的值参与统计。修正规则为：TP 修正值为 </t>
        </r>
        <r>
          <rPr>
            <b/>
            <sz val="9"/>
            <rFont val="宋体"/>
            <charset val="134"/>
          </rPr>
          <t>0.005mg/L</t>
        </r>
      </text>
    </comment>
    <comment ref="M29" authorId="0">
      <text>
        <r>
          <rPr>
            <sz val="9"/>
            <rFont val="宋体"/>
            <charset val="134"/>
          </rPr>
          <t xml:space="preserve">监测值为零值、零点漂移限值范围内的负值或低于仪器检出限，并判断为有效数据时， 应采用修正后的值参与统计。修正规则为：TN 修正值为 </t>
        </r>
        <r>
          <rPr>
            <b/>
            <sz val="9"/>
            <rFont val="宋体"/>
            <charset val="134"/>
          </rPr>
          <t>0.025mg/L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S5" authorId="0">
      <text>
        <r>
          <rPr>
            <sz val="9"/>
            <rFont val="宋体"/>
            <charset val="134"/>
          </rPr>
          <t>监测值为零值、零点漂移限值范围内的负值或低于仪器检出限，并判断为有效数据时， 应采用修正后的值参与统计。修正规则为：COD</t>
        </r>
        <r>
          <rPr>
            <vertAlign val="subscript"/>
            <sz val="9"/>
            <color rgb="FF000000"/>
            <rFont val="宋体"/>
            <charset val="134"/>
          </rPr>
          <t>Cr</t>
        </r>
        <r>
          <rPr>
            <sz val="9"/>
            <rFont val="宋体"/>
            <charset val="134"/>
          </rPr>
          <t xml:space="preserve">修正值为 </t>
        </r>
        <r>
          <rPr>
            <b/>
            <sz val="9"/>
            <rFont val="宋体"/>
            <charset val="134"/>
          </rPr>
          <t>2mg/L</t>
        </r>
      </text>
    </comment>
    <comment ref="S13" authorId="0">
      <text>
        <r>
          <rPr>
            <sz val="9"/>
            <rFont val="宋体"/>
            <charset val="134"/>
          </rPr>
          <t xml:space="preserve">监测值为零值、零点漂移限值范围内的负值或低于仪器检出限，并判断为有效数据时， 应采用修正后的值参与统计。修正规则为：NH3-N 修正值为 </t>
        </r>
        <r>
          <rPr>
            <b/>
            <sz val="9"/>
            <rFont val="宋体"/>
            <charset val="134"/>
          </rPr>
          <t>0.01mg/L</t>
        </r>
      </text>
    </comment>
    <comment ref="S19" authorId="0">
      <text>
        <r>
          <rPr>
            <sz val="9"/>
            <rFont val="宋体"/>
            <charset val="134"/>
          </rPr>
          <t xml:space="preserve">监测值为零值、零点漂移限值范围内的负值或低于仪器检出限，并判断为有效数据时， 应采用修正后的值参与统计。修正规则为：TP 修正值为 </t>
        </r>
        <r>
          <rPr>
            <b/>
            <sz val="9"/>
            <rFont val="宋体"/>
            <charset val="134"/>
          </rPr>
          <t>0.005mg/L</t>
        </r>
      </text>
    </comment>
    <comment ref="U22" authorId="0">
      <text>
        <r>
          <rPr>
            <sz val="9"/>
            <rFont val="宋体"/>
            <charset val="134"/>
          </rPr>
          <t>替代样浓度 / 限值
深圳市：0.2mg/L / 0.04mg/L
354：0.3mg/L / 0.06mg/L</t>
        </r>
      </text>
    </comment>
    <comment ref="S25" authorId="0">
      <text>
        <r>
          <rPr>
            <sz val="9"/>
            <rFont val="宋体"/>
            <charset val="134"/>
          </rPr>
          <t>监测值为零值、零点漂移限值范围内的负值或低于仪器检出限，并判断为有效数据时， 应采用修正后的值参与统计。修正规则为：TN 修正值为</t>
        </r>
        <r>
          <rPr>
            <b/>
            <sz val="9"/>
            <rFont val="宋体"/>
            <charset val="134"/>
          </rPr>
          <t xml:space="preserve"> 0.025mg/L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C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RM平均值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d平均值</t>
        </r>
      </text>
    </comment>
    <comment ref="C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RM平均值</t>
        </r>
      </text>
    </comment>
    <comment ref="E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d平均值</t>
        </r>
      </text>
    </comment>
  </commentList>
</comments>
</file>

<file path=xl/sharedStrings.xml><?xml version="1.0" encoding="utf-8"?>
<sst xmlns="http://schemas.openxmlformats.org/spreadsheetml/2006/main" count="919" uniqueCount="342">
  <si>
    <t>3组</t>
  </si>
  <si>
    <r>
      <rPr>
        <sz val="10"/>
        <color theme="1"/>
        <rFont val="宋体"/>
        <charset val="134"/>
      </rPr>
      <t>绝对误差、相对误差</t>
    </r>
  </si>
  <si>
    <t>9组</t>
  </si>
  <si>
    <t>绝对误差、相对误差</t>
  </si>
  <si>
    <t>深圳市指南实际样品为实验室测定；354验收都小于时实际样品计算绝对误差不评价，用替代样比对判定；
一大一小说明不适用，无法判定；都大于，计算评价。</t>
  </si>
  <si>
    <t>次数</t>
  </si>
  <si>
    <r>
      <rPr>
        <sz val="10"/>
        <color theme="1"/>
        <rFont val="Times New Roman"/>
        <charset val="134"/>
      </rPr>
      <t>CEMS</t>
    </r>
    <r>
      <rPr>
        <sz val="10"/>
        <color theme="1"/>
        <rFont val="宋体"/>
        <charset val="134"/>
      </rPr>
      <t>测定值</t>
    </r>
  </si>
  <si>
    <t>参比方法</t>
  </si>
  <si>
    <t>绝对误差</t>
  </si>
  <si>
    <t>相对误差</t>
  </si>
  <si>
    <t>CEMS测定值</t>
  </si>
  <si>
    <t xml:space="preserve">   </t>
  </si>
  <si>
    <t>仪器类型</t>
  </si>
  <si>
    <t>技术指标要求</t>
  </si>
  <si>
    <t>比对指标限值</t>
  </si>
  <si>
    <t>样品数量要求</t>
  </si>
  <si>
    <t>技术指标要求（深圳市、HJ355)</t>
  </si>
  <si>
    <r>
      <rPr>
        <b/>
        <sz val="10"/>
        <color theme="1"/>
        <rFont val="Times New Roman"/>
        <charset val="134"/>
      </rPr>
      <t>COD</t>
    </r>
    <r>
      <rPr>
        <b/>
        <vertAlign val="subscript"/>
        <sz val="10"/>
        <color theme="1"/>
        <rFont val="Times New Roman"/>
        <charset val="134"/>
      </rPr>
      <t>Cr</t>
    </r>
    <r>
      <rPr>
        <b/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水质在线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自动监测仪</t>
    </r>
  </si>
  <si>
    <t>采用浓度值约为0.5倍
现场工作量程上限的标准样品</t>
  </si>
  <si>
    <t>±10%</t>
  </si>
  <si>
    <r>
      <rPr>
        <sz val="10"/>
        <color theme="1"/>
        <rFont val="宋体"/>
        <charset val="134"/>
      </rPr>
      <t>化学需氧量（</t>
    </r>
    <r>
      <rPr>
        <sz val="10"/>
        <color theme="1"/>
        <rFont val="Times New Roman"/>
        <charset val="134"/>
      </rPr>
      <t>CODCr</t>
    </r>
    <r>
      <rPr>
        <sz val="10"/>
        <color theme="1"/>
        <rFont val="宋体"/>
        <charset val="134"/>
      </rPr>
      <t>）水质在线自动监测仪</t>
    </r>
  </si>
  <si>
    <r>
      <rPr>
        <sz val="10"/>
        <color theme="1"/>
        <rFont val="宋体"/>
        <charset val="134"/>
      </rPr>
      <t>实际水样</t>
    </r>
    <r>
      <rPr>
        <sz val="10"/>
        <color theme="1"/>
        <rFont val="Times New Roman"/>
        <charset val="134"/>
      </rPr>
      <t>CODcr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 xml:space="preserve">30mg/L
</t>
    </r>
    <r>
      <rPr>
        <sz val="10"/>
        <color theme="1"/>
        <rFont val="宋体"/>
        <charset val="134"/>
      </rPr>
      <t>（用浓度为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～</t>
    </r>
    <r>
      <rPr>
        <sz val="10"/>
        <color theme="1"/>
        <rFont val="Times New Roman"/>
        <charset val="134"/>
      </rPr>
      <t>25mg/L</t>
    </r>
    <r>
      <rPr>
        <sz val="10"/>
        <color theme="1"/>
        <rFont val="宋体"/>
        <charset val="134"/>
      </rPr>
      <t>的标准样品替代实际水样进行测试）</t>
    </r>
  </si>
  <si>
    <t>±5mg/L</t>
  </si>
  <si>
    <r>
      <rPr>
        <sz val="10"/>
        <color rgb="FFFF0000"/>
        <rFont val="宋体"/>
        <charset val="134"/>
      </rPr>
      <t>实际水样比对不少于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对。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当实际水样比对数量为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对时，
至少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对的比对结果满足要求。</t>
    </r>
  </si>
  <si>
    <t>平均值</t>
  </si>
  <si>
    <r>
      <rPr>
        <sz val="10"/>
        <color theme="1"/>
        <rFont val="宋体"/>
        <charset val="134"/>
      </rPr>
      <t>实际水样</t>
    </r>
    <r>
      <rPr>
        <sz val="10"/>
        <color theme="1"/>
        <rFont val="Times New Roman"/>
        <charset val="134"/>
      </rPr>
      <t>CODcr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>30mg/L</t>
    </r>
  </si>
  <si>
    <t>实际水样比对不少于3对。
当实际水样比对数量为3对时，至少2对的比对结果满足要求。</t>
  </si>
  <si>
    <r>
      <rPr>
        <sz val="10"/>
        <color theme="1"/>
        <rFont val="Times New Roman"/>
        <charset val="134"/>
      </rPr>
      <t>30mg/L≤</t>
    </r>
    <r>
      <rPr>
        <sz val="10"/>
        <color theme="1"/>
        <rFont val="宋体"/>
        <charset val="134"/>
      </rPr>
      <t>实际水样</t>
    </r>
    <r>
      <rPr>
        <sz val="10"/>
        <color theme="1"/>
        <rFont val="Times New Roman"/>
        <charset val="134"/>
      </rPr>
      <t>CODcr&lt;60mg/L</t>
    </r>
  </si>
  <si>
    <t>±30%</t>
  </si>
  <si>
    <r>
      <rPr>
        <b/>
        <sz val="10"/>
        <color theme="1"/>
        <rFont val="Times New Roman"/>
        <charset val="134"/>
      </rPr>
      <t>4</t>
    </r>
    <r>
      <rPr>
        <b/>
        <sz val="10"/>
        <color theme="1"/>
        <rFont val="宋体"/>
        <charset val="134"/>
      </rPr>
      <t>组</t>
    </r>
  </si>
  <si>
    <r>
      <rPr>
        <sz val="10"/>
        <color theme="1"/>
        <rFont val="Times New Roman"/>
        <charset val="134"/>
      </rPr>
      <t>60mg/L≤</t>
    </r>
    <r>
      <rPr>
        <sz val="10"/>
        <color theme="1"/>
        <rFont val="宋体"/>
        <charset val="134"/>
      </rPr>
      <t>实际水样</t>
    </r>
    <r>
      <rPr>
        <sz val="10"/>
        <color theme="1"/>
        <rFont val="Times New Roman"/>
        <charset val="134"/>
      </rPr>
      <t>CODcr&lt;100mg/L</t>
    </r>
  </si>
  <si>
    <t>±20%</t>
  </si>
  <si>
    <r>
      <rPr>
        <sz val="10"/>
        <color theme="1"/>
        <rFont val="宋体"/>
        <charset val="134"/>
      </rPr>
      <t>实际水样</t>
    </r>
    <r>
      <rPr>
        <sz val="10"/>
        <color theme="1"/>
        <rFont val="Times New Roman"/>
        <charset val="134"/>
      </rPr>
      <t>CODcr≥100mg/L</t>
    </r>
  </si>
  <si>
    <t>±15%</t>
  </si>
  <si>
    <r>
      <rPr>
        <sz val="10"/>
        <color theme="1"/>
        <rFont val="宋体"/>
        <charset val="134"/>
      </rPr>
      <t>氨氮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NH3-N</t>
    </r>
    <r>
      <rPr>
        <sz val="10"/>
        <color theme="1"/>
        <rFont val="宋体"/>
        <charset val="134"/>
      </rPr>
      <t>）水质在线自动监测仪</t>
    </r>
  </si>
  <si>
    <r>
      <rPr>
        <sz val="10"/>
        <color theme="1"/>
        <rFont val="宋体"/>
        <charset val="134"/>
      </rPr>
      <t>实际水样氨氮</t>
    </r>
    <r>
      <rPr>
        <sz val="10"/>
        <color theme="1"/>
        <rFont val="Times New Roman"/>
        <charset val="134"/>
      </rPr>
      <t xml:space="preserve">&lt;2mg/L
</t>
    </r>
    <r>
      <rPr>
        <sz val="10"/>
        <color theme="1"/>
        <rFont val="宋体"/>
        <charset val="134"/>
      </rPr>
      <t>（用浓度为</t>
    </r>
    <r>
      <rPr>
        <sz val="10"/>
        <color theme="1"/>
        <rFont val="Times New Roman"/>
        <charset val="134"/>
      </rPr>
      <t>1.5mg/L</t>
    </r>
    <r>
      <rPr>
        <sz val="10"/>
        <color theme="1"/>
        <rFont val="宋体"/>
        <charset val="134"/>
      </rPr>
      <t>的标准样品替代实际水样进行测试）</t>
    </r>
  </si>
  <si>
    <t>±0.3mg/L</t>
  </si>
  <si>
    <r>
      <rPr>
        <sz val="10"/>
        <color rgb="FFFF0000"/>
        <rFont val="宋体"/>
        <charset val="134"/>
      </rPr>
      <t>实际水样比对不少于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对。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当实际水样比对数量为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对时，
至少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对比对结果满足要求。</t>
    </r>
  </si>
  <si>
    <r>
      <rPr>
        <sz val="10"/>
        <color theme="1"/>
        <rFont val="宋体"/>
        <charset val="134"/>
      </rPr>
      <t>质控样（约</t>
    </r>
    <r>
      <rPr>
        <sz val="10"/>
        <color theme="1"/>
        <rFont val="Times New Roman"/>
        <charset val="134"/>
      </rPr>
      <t>20mg/L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</si>
  <si>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当实际水样实验室测定值小于</t>
    </r>
    <r>
      <rPr>
        <sz val="10"/>
        <color theme="1"/>
        <rFont val="Times New Roman"/>
        <charset val="134"/>
      </rPr>
      <t>30mg/L</t>
    </r>
    <r>
      <rPr>
        <sz val="10"/>
        <color theme="1"/>
        <rFont val="宋体"/>
        <charset val="134"/>
      </rPr>
      <t>且比对结果不合格时，用约</t>
    </r>
    <r>
      <rPr>
        <sz val="10"/>
        <color theme="1"/>
        <rFont val="Times New Roman"/>
        <charset val="134"/>
      </rPr>
      <t>20mg/L</t>
    </r>
    <r>
      <rPr>
        <sz val="10"/>
        <color theme="1"/>
        <rFont val="宋体"/>
        <charset val="134"/>
      </rPr>
      <t>质控样代替实际水样进行试验，至少测定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次，比对结果均应满足要求。</t>
    </r>
  </si>
  <si>
    <r>
      <rPr>
        <sz val="10"/>
        <color theme="1"/>
        <rFont val="宋体"/>
        <charset val="134"/>
      </rPr>
      <t>实际水样氨氮</t>
    </r>
    <r>
      <rPr>
        <sz val="10"/>
        <color theme="1"/>
        <rFont val="Times New Roman"/>
        <charset val="134"/>
      </rPr>
      <t>≥2mg/L</t>
    </r>
  </si>
  <si>
    <r>
      <rPr>
        <sz val="10"/>
        <color theme="1"/>
        <rFont val="宋体"/>
        <charset val="134"/>
      </rPr>
      <t>总磷（</t>
    </r>
    <r>
      <rPr>
        <sz val="10"/>
        <color theme="1"/>
        <rFont val="Times New Roman"/>
        <charset val="134"/>
      </rPr>
      <t>TP</t>
    </r>
    <r>
      <rPr>
        <sz val="10"/>
        <color theme="1"/>
        <rFont val="宋体"/>
        <charset val="134"/>
      </rPr>
      <t>）水质在线自动监测仪</t>
    </r>
  </si>
  <si>
    <r>
      <rPr>
        <sz val="10"/>
        <color theme="1"/>
        <rFont val="宋体"/>
        <charset val="134"/>
      </rPr>
      <t>实际水样总磷</t>
    </r>
    <r>
      <rPr>
        <sz val="10"/>
        <color theme="1"/>
        <rFont val="Times New Roman"/>
        <charset val="134"/>
      </rPr>
      <t xml:space="preserve">&lt;0.4mg/L
</t>
    </r>
    <r>
      <rPr>
        <sz val="10"/>
        <color theme="1"/>
        <rFont val="宋体"/>
        <charset val="134"/>
      </rPr>
      <t>（用浓度为</t>
    </r>
    <r>
      <rPr>
        <b/>
        <sz val="10"/>
        <color theme="1"/>
        <rFont val="Times New Roman"/>
        <charset val="134"/>
      </rPr>
      <t>0.2</t>
    </r>
    <r>
      <rPr>
        <sz val="10"/>
        <color theme="1"/>
        <rFont val="Times New Roman"/>
        <charset val="134"/>
      </rPr>
      <t>mg/L</t>
    </r>
    <r>
      <rPr>
        <sz val="10"/>
        <color theme="1"/>
        <rFont val="宋体"/>
        <charset val="134"/>
      </rPr>
      <t>的标准样品替代实际水样进行测试）</t>
    </r>
  </si>
  <si>
    <t>±0.04mg/L</t>
  </si>
  <si>
    <r>
      <rPr>
        <b/>
        <sz val="10"/>
        <color theme="1"/>
        <rFont val="Times New Roman"/>
        <charset val="134"/>
      </rPr>
      <t>5</t>
    </r>
    <r>
      <rPr>
        <b/>
        <sz val="10"/>
        <color theme="1"/>
        <rFont val="宋体"/>
        <charset val="134"/>
      </rPr>
      <t>组</t>
    </r>
  </si>
  <si>
    <r>
      <rPr>
        <b/>
        <sz val="10"/>
        <color theme="1"/>
        <rFont val="Times New Roman"/>
        <charset val="134"/>
      </rPr>
      <t>15</t>
    </r>
    <r>
      <rPr>
        <b/>
        <sz val="10"/>
        <color theme="1"/>
        <rFont val="宋体"/>
        <charset val="134"/>
      </rPr>
      <t>组</t>
    </r>
  </si>
  <si>
    <r>
      <rPr>
        <b/>
        <sz val="10"/>
        <color theme="1"/>
        <rFont val="Times New Roman"/>
        <charset val="134"/>
      </rPr>
      <t xml:space="preserve">NH3-N
</t>
    </r>
    <r>
      <rPr>
        <sz val="10"/>
        <color theme="1"/>
        <rFont val="宋体"/>
        <charset val="134"/>
      </rPr>
      <t>水质在线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自动监测仪</t>
    </r>
  </si>
  <si>
    <r>
      <rPr>
        <sz val="10"/>
        <color theme="1"/>
        <rFont val="宋体"/>
        <charset val="134"/>
      </rPr>
      <t>实际水样总磷</t>
    </r>
    <r>
      <rPr>
        <sz val="10"/>
        <color theme="1"/>
        <rFont val="Times New Roman"/>
        <charset val="134"/>
      </rPr>
      <t>≥0.4mg/L</t>
    </r>
  </si>
  <si>
    <r>
      <rPr>
        <sz val="10"/>
        <color theme="1"/>
        <rFont val="宋体"/>
        <charset val="134"/>
      </rPr>
      <t>实际水样氨氮</t>
    </r>
    <r>
      <rPr>
        <sz val="10"/>
        <color theme="1"/>
        <rFont val="Times New Roman"/>
        <charset val="134"/>
      </rPr>
      <t>&lt;2mg/L</t>
    </r>
  </si>
  <si>
    <r>
      <rPr>
        <sz val="10"/>
        <color theme="1"/>
        <rFont val="宋体"/>
        <charset val="134"/>
      </rPr>
      <t>总氮（</t>
    </r>
    <r>
      <rPr>
        <sz val="10"/>
        <color theme="1"/>
        <rFont val="Times New Roman"/>
        <charset val="134"/>
      </rPr>
      <t>TN</t>
    </r>
    <r>
      <rPr>
        <sz val="10"/>
        <color theme="1"/>
        <rFont val="宋体"/>
        <charset val="134"/>
      </rPr>
      <t>）水质在线自动监测仪</t>
    </r>
  </si>
  <si>
    <r>
      <rPr>
        <sz val="10"/>
        <color theme="1"/>
        <rFont val="宋体"/>
        <charset val="134"/>
      </rPr>
      <t>实际水样总氮</t>
    </r>
    <r>
      <rPr>
        <sz val="10"/>
        <color theme="1"/>
        <rFont val="Times New Roman"/>
        <charset val="134"/>
      </rPr>
      <t xml:space="preserve">&lt;2mg/L
</t>
    </r>
    <r>
      <rPr>
        <sz val="10"/>
        <color theme="1"/>
        <rFont val="宋体"/>
        <charset val="134"/>
      </rPr>
      <t>（用浓度为</t>
    </r>
    <r>
      <rPr>
        <sz val="10"/>
        <color theme="1"/>
        <rFont val="Times New Roman"/>
        <charset val="134"/>
      </rPr>
      <t>1.5mg/L</t>
    </r>
    <r>
      <rPr>
        <sz val="10"/>
        <color theme="1"/>
        <rFont val="宋体"/>
        <charset val="134"/>
      </rPr>
      <t>的标准样品替代实际水样进行测试）</t>
    </r>
  </si>
  <si>
    <r>
      <rPr>
        <sz val="10"/>
        <color theme="1"/>
        <rFont val="宋体"/>
        <charset val="134"/>
      </rPr>
      <t>实际水样总氮</t>
    </r>
    <r>
      <rPr>
        <sz val="10"/>
        <color theme="1"/>
        <rFont val="Times New Roman"/>
        <charset val="134"/>
      </rPr>
      <t>≥2mg/L</t>
    </r>
  </si>
  <si>
    <r>
      <rPr>
        <sz val="10"/>
        <color theme="1"/>
        <rFont val="宋体"/>
        <charset val="134"/>
      </rPr>
      <t>质控样（</t>
    </r>
    <r>
      <rPr>
        <sz val="10"/>
        <color theme="1"/>
        <rFont val="Times New Roman"/>
        <charset val="134"/>
      </rPr>
      <t>1.5mg/L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</si>
  <si>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当实际水样实验室测定值小于</t>
    </r>
    <r>
      <rPr>
        <sz val="10"/>
        <color theme="1"/>
        <rFont val="Times New Roman"/>
        <charset val="134"/>
      </rPr>
      <t>2mg/L</t>
    </r>
    <r>
      <rPr>
        <sz val="10"/>
        <color theme="1"/>
        <rFont val="宋体"/>
        <charset val="134"/>
      </rPr>
      <t>且比对结果不合格时，用</t>
    </r>
    <r>
      <rPr>
        <sz val="10"/>
        <color theme="1"/>
        <rFont val="Times New Roman"/>
        <charset val="134"/>
      </rPr>
      <t>1.5mg/L</t>
    </r>
    <r>
      <rPr>
        <sz val="10"/>
        <color theme="1"/>
        <rFont val="宋体"/>
        <charset val="134"/>
      </rPr>
      <t>质控样代替实际水样进行试验，至少测定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次，比对结果均应满足要求。</t>
    </r>
  </si>
  <si>
    <t>铜水质在线自动监测仪</t>
  </si>
  <si>
    <r>
      <rPr>
        <sz val="10"/>
        <color theme="1"/>
        <rFont val="Times New Roman"/>
        <charset val="134"/>
      </rPr>
      <t>0.10mg/L≤</t>
    </r>
    <r>
      <rPr>
        <sz val="10"/>
        <color theme="1"/>
        <rFont val="宋体"/>
        <charset val="134"/>
      </rPr>
      <t>实际水样铜</t>
    </r>
    <r>
      <rPr>
        <sz val="10"/>
        <color theme="1"/>
        <rFont val="Times New Roman"/>
        <charset val="134"/>
      </rPr>
      <t>≤0.50mg/L</t>
    </r>
  </si>
  <si>
    <t>≤20%</t>
  </si>
  <si>
    <t>6组</t>
  </si>
  <si>
    <r>
      <rPr>
        <sz val="10"/>
        <color theme="1"/>
        <rFont val="宋体"/>
        <charset val="134"/>
      </rPr>
      <t>实际水样铜＞</t>
    </r>
    <r>
      <rPr>
        <sz val="10"/>
        <color theme="1"/>
        <rFont val="Times New Roman"/>
        <charset val="134"/>
      </rPr>
      <t>0.50mg/L</t>
    </r>
  </si>
  <si>
    <t>≤15%</t>
  </si>
  <si>
    <r>
      <rPr>
        <b/>
        <sz val="10"/>
        <color theme="1"/>
        <rFont val="Times New Roman"/>
        <charset val="134"/>
      </rPr>
      <t xml:space="preserve">TP
</t>
    </r>
    <r>
      <rPr>
        <sz val="10"/>
        <color theme="1"/>
        <rFont val="宋体"/>
        <charset val="134"/>
      </rPr>
      <t>水质在线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自动监测仪</t>
    </r>
  </si>
  <si>
    <t>质控样（0.1mg/L）</t>
  </si>
  <si>
    <t>±0.01mg/L</t>
  </si>
  <si>
    <t>当实际水样实验室测定值小于0.1mg/L且比对结果不合格时，用0.1mg/L质控样代替实际水样进行试验，至少测定2次，比对结果均应满足要求。</t>
  </si>
  <si>
    <r>
      <rPr>
        <sz val="10"/>
        <color theme="1"/>
        <rFont val="宋体"/>
        <charset val="134"/>
      </rPr>
      <t>实际水样总磷</t>
    </r>
    <r>
      <rPr>
        <sz val="10"/>
        <color theme="1"/>
        <rFont val="Times New Roman"/>
        <charset val="134"/>
      </rPr>
      <t>&lt;0.4mg/L</t>
    </r>
  </si>
  <si>
    <t>镍水质在线自动监测仪</t>
  </si>
  <si>
    <r>
      <rPr>
        <sz val="10"/>
        <color theme="1"/>
        <rFont val="宋体"/>
        <charset val="134"/>
      </rPr>
      <t>实际水样镍</t>
    </r>
    <r>
      <rPr>
        <sz val="10"/>
        <color theme="1"/>
        <rFont val="Times New Roman"/>
        <charset val="134"/>
      </rPr>
      <t>≤0.50mg/L</t>
    </r>
  </si>
  <si>
    <t>≤25%</t>
  </si>
  <si>
    <r>
      <rPr>
        <sz val="10"/>
        <color rgb="FFFF0000"/>
        <rFont val="宋体"/>
        <charset val="134"/>
      </rPr>
      <t>实际水样比对不少于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对。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当实际水样比对数量为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对时，至少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对比对结果满足要求。</t>
    </r>
  </si>
  <si>
    <r>
      <rPr>
        <sz val="10"/>
        <color theme="1"/>
        <rFont val="宋体"/>
        <charset val="134"/>
      </rPr>
      <t>质控样（</t>
    </r>
    <r>
      <rPr>
        <sz val="10"/>
        <color theme="1"/>
        <rFont val="Times New Roman"/>
        <charset val="134"/>
      </rPr>
      <t>0.2mg/L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</si>
  <si>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当实际水样实验室测定值小于</t>
    </r>
    <r>
      <rPr>
        <sz val="10"/>
        <color theme="1"/>
        <rFont val="Times New Roman"/>
        <charset val="134"/>
      </rPr>
      <t>0.4mg/L</t>
    </r>
    <r>
      <rPr>
        <sz val="10"/>
        <color theme="1"/>
        <rFont val="宋体"/>
        <charset val="134"/>
      </rPr>
      <t>且比对结果不合格时，用</t>
    </r>
    <r>
      <rPr>
        <sz val="10"/>
        <color theme="1"/>
        <rFont val="Times New Roman"/>
        <charset val="134"/>
      </rPr>
      <t>0.2mg/L</t>
    </r>
    <r>
      <rPr>
        <sz val="10"/>
        <color theme="1"/>
        <rFont val="宋体"/>
        <charset val="134"/>
      </rPr>
      <t>质控样代替实际水样进行试验，至少测定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次，比对结果均应满足要求。</t>
    </r>
  </si>
  <si>
    <r>
      <rPr>
        <sz val="10"/>
        <color theme="1"/>
        <rFont val="宋体"/>
        <charset val="134"/>
      </rPr>
      <t>实际水样镍＞</t>
    </r>
    <r>
      <rPr>
        <sz val="10"/>
        <color theme="1"/>
        <rFont val="Times New Roman"/>
        <charset val="134"/>
      </rPr>
      <t>0.50mg/L</t>
    </r>
  </si>
  <si>
    <r>
      <rPr>
        <b/>
        <sz val="10"/>
        <color theme="1"/>
        <rFont val="Times New Roman"/>
        <charset val="134"/>
      </rPr>
      <t xml:space="preserve">TN
</t>
    </r>
    <r>
      <rPr>
        <sz val="10"/>
        <color theme="1"/>
        <rFont val="宋体"/>
        <charset val="134"/>
      </rPr>
      <t>水质在线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自动监测仪</t>
    </r>
  </si>
  <si>
    <r>
      <rPr>
        <sz val="10"/>
        <color theme="1"/>
        <rFont val="宋体"/>
        <charset val="134"/>
      </rPr>
      <t>实际水样总氮</t>
    </r>
    <r>
      <rPr>
        <sz val="10"/>
        <color theme="1"/>
        <rFont val="Times New Roman"/>
        <charset val="134"/>
      </rPr>
      <t>&lt;2mg/L</t>
    </r>
  </si>
  <si>
    <t>锌水质在线自动监测仪</t>
  </si>
  <si>
    <r>
      <rPr>
        <sz val="10"/>
        <color theme="1"/>
        <rFont val="Times New Roman"/>
        <charset val="134"/>
      </rPr>
      <t>0.10mg/L≤</t>
    </r>
    <r>
      <rPr>
        <sz val="10"/>
        <color theme="1"/>
        <rFont val="宋体"/>
        <charset val="134"/>
      </rPr>
      <t>实际水样锌</t>
    </r>
    <r>
      <rPr>
        <sz val="10"/>
        <color theme="1"/>
        <rFont val="Times New Roman"/>
        <charset val="134"/>
      </rPr>
      <t>≤1.00mg/L</t>
    </r>
  </si>
  <si>
    <t>±0.10mg/L</t>
  </si>
  <si>
    <r>
      <rPr>
        <sz val="10"/>
        <color theme="1"/>
        <rFont val="宋体"/>
        <charset val="134"/>
      </rPr>
      <t>实际水样锌＞</t>
    </r>
    <r>
      <rPr>
        <sz val="10"/>
        <color theme="1"/>
        <rFont val="Times New Roman"/>
        <charset val="134"/>
      </rPr>
      <t>1.00mg/L</t>
    </r>
  </si>
  <si>
    <r>
      <rPr>
        <b/>
        <sz val="10"/>
        <color theme="1"/>
        <rFont val="Times New Roman"/>
        <charset val="134"/>
      </rPr>
      <t xml:space="preserve">pH
</t>
    </r>
    <r>
      <rPr>
        <sz val="10"/>
        <color theme="1"/>
        <rFont val="宋体"/>
        <charset val="134"/>
      </rPr>
      <t>水质在线自动监测仪</t>
    </r>
  </si>
  <si>
    <t>实际水样</t>
  </si>
  <si>
    <t>±0.5pH</t>
  </si>
  <si>
    <r>
      <rPr>
        <sz val="10"/>
        <color rgb="FFC00000"/>
        <rFont val="宋体"/>
        <charset val="134"/>
      </rPr>
      <t>实际水样比对数量为</t>
    </r>
    <r>
      <rPr>
        <sz val="10"/>
        <color rgb="FFC00000"/>
        <rFont val="Times New Roman"/>
        <charset val="134"/>
      </rPr>
      <t>1</t>
    </r>
    <r>
      <rPr>
        <sz val="10"/>
        <color rgb="FFC00000"/>
        <rFont val="宋体"/>
        <charset val="134"/>
      </rPr>
      <t>对，比对结果应满足要求。</t>
    </r>
  </si>
  <si>
    <r>
      <rPr>
        <sz val="10"/>
        <color theme="1"/>
        <rFont val="宋体"/>
        <charset val="134"/>
      </rPr>
      <t xml:space="preserve">超声波明渠
</t>
    </r>
    <r>
      <rPr>
        <b/>
        <sz val="10"/>
        <color theme="1"/>
        <rFont val="宋体"/>
        <charset val="134"/>
      </rPr>
      <t>流量</t>
    </r>
    <r>
      <rPr>
        <sz val="10"/>
        <color theme="1"/>
        <rFont val="宋体"/>
        <charset val="134"/>
      </rPr>
      <t>计</t>
    </r>
  </si>
  <si>
    <t>液位比对误差</t>
  </si>
  <si>
    <t>12 mm</t>
  </si>
  <si>
    <r>
      <rPr>
        <sz val="10"/>
        <color theme="1"/>
        <rFont val="Times New Roman"/>
        <charset val="134"/>
      </rPr>
      <t xml:space="preserve">6 </t>
    </r>
    <r>
      <rPr>
        <sz val="10"/>
        <color theme="1"/>
        <rFont val="宋体"/>
        <charset val="134"/>
      </rPr>
      <t>组数据</t>
    </r>
  </si>
  <si>
    <t>流量比对误差</t>
  </si>
  <si>
    <r>
      <rPr>
        <sz val="10"/>
        <color theme="1"/>
        <rFont val="宋体"/>
        <charset val="134"/>
      </rPr>
      <t>±</t>
    </r>
    <r>
      <rPr>
        <sz val="10"/>
        <color theme="1"/>
        <rFont val="Times New Roman"/>
        <charset val="134"/>
      </rPr>
      <t>10%</t>
    </r>
  </si>
  <si>
    <r>
      <rPr>
        <sz val="10"/>
        <color theme="1"/>
        <rFont val="Times New Roman"/>
        <charset val="134"/>
      </rPr>
      <t xml:space="preserve">10 </t>
    </r>
    <r>
      <rPr>
        <sz val="10"/>
        <color theme="1"/>
        <rFont val="宋体"/>
        <charset val="134"/>
      </rPr>
      <t>分钟累计流量</t>
    </r>
  </si>
  <si>
    <t>六价铬水质在线自动监测仪</t>
  </si>
  <si>
    <r>
      <rPr>
        <sz val="10"/>
        <color theme="1"/>
        <rFont val="宋体"/>
        <charset val="134"/>
      </rPr>
      <t>实际水样六价铬</t>
    </r>
    <r>
      <rPr>
        <sz val="10"/>
        <color theme="1"/>
        <rFont val="Times New Roman"/>
        <charset val="134"/>
      </rPr>
      <t>≤0.400mg/L</t>
    </r>
  </si>
  <si>
    <t>≤0.060mg/L</t>
  </si>
  <si>
    <r>
      <rPr>
        <b/>
        <sz val="10"/>
        <color theme="1"/>
        <rFont val="宋体"/>
        <charset val="134"/>
      </rPr>
      <t>六价铬</t>
    </r>
    <r>
      <rPr>
        <sz val="10"/>
        <color theme="1"/>
        <rFont val="宋体"/>
        <charset val="134"/>
      </rPr>
      <t>水质在线
自动监测仪</t>
    </r>
  </si>
  <si>
    <r>
      <rPr>
        <sz val="10"/>
        <color rgb="FFC00000"/>
        <rFont val="宋体"/>
        <charset val="134"/>
      </rPr>
      <t>实际水样比对不少于</t>
    </r>
    <r>
      <rPr>
        <sz val="10"/>
        <color rgb="FFC00000"/>
        <rFont val="Times New Roman"/>
        <charset val="134"/>
      </rPr>
      <t>3</t>
    </r>
    <r>
      <rPr>
        <sz val="10"/>
        <color rgb="FFC00000"/>
        <rFont val="宋体"/>
        <charset val="134"/>
      </rPr>
      <t>对。</t>
    </r>
    <r>
      <rPr>
        <sz val="10"/>
        <color rgb="FFC00000"/>
        <rFont val="Times New Roman"/>
        <charset val="134"/>
      </rPr>
      <t xml:space="preserve">
</t>
    </r>
    <r>
      <rPr>
        <sz val="10"/>
        <color rgb="FFC00000"/>
        <rFont val="宋体"/>
        <charset val="134"/>
      </rPr>
      <t>当实际水样比对数量为</t>
    </r>
    <r>
      <rPr>
        <sz val="10"/>
        <color rgb="FFC00000"/>
        <rFont val="Times New Roman"/>
        <charset val="134"/>
      </rPr>
      <t>3</t>
    </r>
    <r>
      <rPr>
        <sz val="10"/>
        <color rgb="FFC00000"/>
        <rFont val="宋体"/>
        <charset val="134"/>
      </rPr>
      <t>对时，至少</t>
    </r>
    <r>
      <rPr>
        <sz val="10"/>
        <color rgb="FFC00000"/>
        <rFont val="Times New Roman"/>
        <charset val="134"/>
      </rPr>
      <t>2</t>
    </r>
    <r>
      <rPr>
        <sz val="10"/>
        <color rgb="FFC00000"/>
        <rFont val="宋体"/>
        <charset val="134"/>
      </rPr>
      <t>对的比对结果满足要求。</t>
    </r>
  </si>
  <si>
    <r>
      <rPr>
        <sz val="10"/>
        <color theme="1"/>
        <rFont val="宋体"/>
        <charset val="134"/>
      </rPr>
      <t>实际水样六价铬＞</t>
    </r>
    <r>
      <rPr>
        <sz val="10"/>
        <color theme="1"/>
        <rFont val="Times New Roman"/>
        <charset val="134"/>
      </rPr>
      <t>0.400mg/L</t>
    </r>
  </si>
  <si>
    <r>
      <rPr>
        <sz val="10"/>
        <color theme="1"/>
        <rFont val="宋体"/>
        <charset val="134"/>
      </rPr>
      <t>质控样（</t>
    </r>
    <r>
      <rPr>
        <sz val="10"/>
        <color theme="1"/>
        <rFont val="Times New Roman"/>
        <charset val="134"/>
      </rPr>
      <t>0.1mg/L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</si>
  <si>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当实际水样实验室测定值小于</t>
    </r>
    <r>
      <rPr>
        <sz val="10"/>
        <color theme="1"/>
        <rFont val="Times New Roman"/>
        <charset val="134"/>
      </rPr>
      <t>0.1mg/L</t>
    </r>
    <r>
      <rPr>
        <sz val="10"/>
        <color theme="1"/>
        <rFont val="宋体"/>
        <charset val="134"/>
      </rPr>
      <t>且比对结果不合格时，用</t>
    </r>
    <r>
      <rPr>
        <sz val="10"/>
        <color theme="1"/>
        <rFont val="Times New Roman"/>
        <charset val="134"/>
      </rPr>
      <t>0.1mg/L</t>
    </r>
    <r>
      <rPr>
        <sz val="10"/>
        <color theme="1"/>
        <rFont val="宋体"/>
        <charset val="134"/>
      </rPr>
      <t>质控样代替实际水样进行试验，至少测定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次，比对结果均应满足要求。</t>
    </r>
  </si>
  <si>
    <r>
      <rPr>
        <sz val="10"/>
        <color theme="1"/>
        <rFont val="宋体"/>
        <charset val="134"/>
      </rPr>
      <t>当实际水样实验室测定值小于</t>
    </r>
    <r>
      <rPr>
        <sz val="10"/>
        <color theme="1"/>
        <rFont val="Times New Roman"/>
        <charset val="134"/>
      </rPr>
      <t>0.1mg/L</t>
    </r>
    <r>
      <rPr>
        <sz val="10"/>
        <color theme="1"/>
        <rFont val="宋体"/>
        <charset val="134"/>
      </rPr>
      <t>且比对结果不合格时，用</t>
    </r>
    <r>
      <rPr>
        <sz val="10"/>
        <color theme="1"/>
        <rFont val="Times New Roman"/>
        <charset val="134"/>
      </rPr>
      <t>0.1mg/L</t>
    </r>
    <r>
      <rPr>
        <sz val="10"/>
        <color theme="1"/>
        <rFont val="宋体"/>
        <charset val="134"/>
      </rPr>
      <t>质控样代替实际水样进行试验，至少测定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</t>
    </r>
    <r>
      <rPr>
        <sz val="10"/>
        <color rgb="FFFF0000"/>
        <rFont val="宋体"/>
        <charset val="134"/>
      </rPr>
      <t>，比对结果均应满足要求</t>
    </r>
    <r>
      <rPr>
        <sz val="10"/>
        <color theme="1"/>
        <rFont val="宋体"/>
        <charset val="134"/>
      </rPr>
      <t>。</t>
    </r>
  </si>
  <si>
    <t>总铬水质在线自动监测仪</t>
  </si>
  <si>
    <r>
      <rPr>
        <b/>
        <sz val="10"/>
        <color theme="1"/>
        <rFont val="宋体"/>
        <charset val="134"/>
      </rPr>
      <t>铅</t>
    </r>
    <r>
      <rPr>
        <sz val="10"/>
        <color theme="1"/>
        <rFont val="宋体"/>
        <charset val="134"/>
      </rPr>
      <t>水质在线 
自动监测仪</t>
    </r>
  </si>
  <si>
    <r>
      <rPr>
        <sz val="10"/>
        <color theme="1"/>
        <rFont val="宋体"/>
        <charset val="134"/>
      </rPr>
      <t>铅水质在线自动监测仪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II</t>
    </r>
    <r>
      <rPr>
        <sz val="10"/>
        <color theme="1"/>
        <rFont val="宋体"/>
        <charset val="134"/>
      </rPr>
      <t>型仪器）</t>
    </r>
  </si>
  <si>
    <r>
      <rPr>
        <sz val="10"/>
        <color theme="1"/>
        <rFont val="宋体"/>
        <charset val="134"/>
      </rPr>
      <t>镉水质在线自动监测仪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II</t>
    </r>
    <r>
      <rPr>
        <sz val="10"/>
        <color theme="1"/>
        <rFont val="宋体"/>
        <charset val="134"/>
      </rPr>
      <t>型仪器）</t>
    </r>
  </si>
  <si>
    <r>
      <rPr>
        <b/>
        <sz val="10"/>
        <color theme="1"/>
        <rFont val="宋体"/>
        <charset val="134"/>
      </rPr>
      <t>镉</t>
    </r>
    <r>
      <rPr>
        <sz val="10"/>
        <color theme="1"/>
        <rFont val="宋体"/>
        <charset val="134"/>
      </rPr>
      <t>水质在线
自动监测仪</t>
    </r>
  </si>
  <si>
    <r>
      <rPr>
        <sz val="10"/>
        <color theme="1"/>
        <rFont val="宋体"/>
        <charset val="134"/>
      </rPr>
      <t>汞水质在线自动监测仪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II</t>
    </r>
    <r>
      <rPr>
        <sz val="10"/>
        <color theme="1"/>
        <rFont val="宋体"/>
        <charset val="134"/>
      </rPr>
      <t>型仪器）</t>
    </r>
  </si>
  <si>
    <r>
      <rPr>
        <sz val="10"/>
        <color theme="1"/>
        <rFont val="宋体"/>
        <charset val="134"/>
      </rPr>
      <t>砷水质在线自动监测仪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II</t>
    </r>
    <r>
      <rPr>
        <sz val="10"/>
        <color theme="1"/>
        <rFont val="宋体"/>
        <charset val="134"/>
      </rPr>
      <t>型仪器）</t>
    </r>
  </si>
  <si>
    <r>
      <rPr>
        <b/>
        <sz val="10"/>
        <color theme="1"/>
        <rFont val="宋体"/>
        <charset val="134"/>
      </rPr>
      <t>砷</t>
    </r>
    <r>
      <rPr>
        <sz val="10"/>
        <color theme="1"/>
        <rFont val="宋体"/>
        <charset val="134"/>
      </rPr>
      <t>水质在线
自动监测仪</t>
    </r>
  </si>
  <si>
    <r>
      <rPr>
        <sz val="10"/>
        <color theme="1"/>
        <rFont val="Times New Roman"/>
        <charset val="134"/>
      </rPr>
      <t>pH</t>
    </r>
    <r>
      <rPr>
        <sz val="10"/>
        <color theme="1"/>
        <rFont val="宋体"/>
        <charset val="134"/>
      </rPr>
      <t>水质在线自动监测仪</t>
    </r>
  </si>
  <si>
    <r>
      <rPr>
        <sz val="10"/>
        <color rgb="FFFF0000"/>
        <rFont val="宋体"/>
        <charset val="134"/>
      </rPr>
      <t>实际水样比对数量为</t>
    </r>
    <r>
      <rPr>
        <sz val="10"/>
        <color rgb="FFFF0000"/>
        <rFont val="Times New Roman"/>
        <charset val="134"/>
      </rPr>
      <t>1</t>
    </r>
    <r>
      <rPr>
        <sz val="10"/>
        <color rgb="FFFF0000"/>
        <rFont val="宋体"/>
        <charset val="134"/>
      </rPr>
      <t>对，比对结果应满足要求。</t>
    </r>
  </si>
  <si>
    <t>余（总）氯水质在线自动监测仪</t>
  </si>
  <si>
    <r>
      <rPr>
        <sz val="10"/>
        <color theme="1"/>
        <rFont val="Times New Roman"/>
        <charset val="134"/>
      </rPr>
      <t>±5%</t>
    </r>
    <r>
      <rPr>
        <sz val="10"/>
        <color theme="1"/>
        <rFont val="宋体"/>
        <charset val="134"/>
      </rPr>
      <t>或</t>
    </r>
    <r>
      <rPr>
        <sz val="10"/>
        <color theme="1"/>
        <rFont val="Times New Roman"/>
        <charset val="134"/>
      </rPr>
      <t>±0.035mg/L</t>
    </r>
    <r>
      <rPr>
        <sz val="10"/>
        <color theme="1"/>
        <rFont val="宋体"/>
        <charset val="134"/>
      </rPr>
      <t>（按</t>
    </r>
    <r>
      <rPr>
        <sz val="10"/>
        <color theme="1"/>
        <rFont val="Times New Roman"/>
        <charset val="134"/>
      </rPr>
      <t>Cl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计），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取较大者</t>
    </r>
  </si>
  <si>
    <t>温度计</t>
  </si>
  <si>
    <t>现场水温比对</t>
  </si>
  <si>
    <t>±5℃</t>
  </si>
  <si>
    <t>实际水样比对不少于3对。
当实际水样比对数量为3对时，至少2对比对结果满足要求。</t>
  </si>
  <si>
    <r>
      <rPr>
        <b/>
        <sz val="10"/>
        <color theme="1"/>
        <rFont val="宋体"/>
        <charset val="134"/>
      </rPr>
      <t>总铬</t>
    </r>
    <r>
      <rPr>
        <sz val="10"/>
        <color theme="1"/>
        <rFont val="宋体"/>
        <charset val="134"/>
      </rPr>
      <t>水质在线
自动监测仪</t>
    </r>
  </si>
  <si>
    <t>超声波明渠流量计</t>
  </si>
  <si>
    <t>液体比对误差</t>
  </si>
  <si>
    <t>12mm</t>
  </si>
  <si>
    <t>6组数据</t>
  </si>
  <si>
    <t>10分钟累计流量</t>
  </si>
  <si>
    <r>
      <rPr>
        <b/>
        <sz val="10"/>
        <color theme="1"/>
        <rFont val="宋体"/>
        <charset val="134"/>
      </rPr>
      <t>汞</t>
    </r>
    <r>
      <rPr>
        <sz val="10"/>
        <color theme="1"/>
        <rFont val="宋体"/>
        <charset val="134"/>
      </rPr>
      <t>水质在线
自动监测仪</t>
    </r>
  </si>
  <si>
    <r>
      <rPr>
        <b/>
        <sz val="10"/>
        <color theme="1"/>
        <rFont val="宋体"/>
        <charset val="134"/>
      </rPr>
      <t>镍</t>
    </r>
    <r>
      <rPr>
        <sz val="10"/>
        <color theme="1"/>
        <rFont val="宋体"/>
        <charset val="134"/>
      </rPr>
      <t>水质在线
自动监测仪</t>
    </r>
  </si>
  <si>
    <r>
      <rPr>
        <b/>
        <sz val="10"/>
        <color theme="1"/>
        <rFont val="宋体"/>
        <charset val="134"/>
      </rPr>
      <t>铜</t>
    </r>
    <r>
      <rPr>
        <sz val="10"/>
        <color theme="1"/>
        <rFont val="宋体"/>
        <charset val="134"/>
      </rPr>
      <t>水质在线
自动监测仪</t>
    </r>
  </si>
  <si>
    <r>
      <rPr>
        <b/>
        <sz val="10"/>
        <color theme="1"/>
        <rFont val="宋体"/>
        <charset val="134"/>
      </rPr>
      <t>锌</t>
    </r>
    <r>
      <rPr>
        <sz val="10"/>
        <color theme="1"/>
        <rFont val="宋体"/>
        <charset val="134"/>
      </rPr>
      <t>水质在线
自动监测仪</t>
    </r>
  </si>
  <si>
    <r>
      <rPr>
        <sz val="10"/>
        <color rgb="FFC00000"/>
        <rFont val="宋体"/>
        <charset val="134"/>
      </rPr>
      <t>实际水样比对不少于</t>
    </r>
    <r>
      <rPr>
        <sz val="10"/>
        <color rgb="FFC00000"/>
        <rFont val="Times New Roman"/>
        <charset val="134"/>
      </rPr>
      <t>3</t>
    </r>
    <r>
      <rPr>
        <sz val="10"/>
        <color rgb="FFC00000"/>
        <rFont val="宋体"/>
        <charset val="134"/>
      </rPr>
      <t>对。当实际水样比对数量为</t>
    </r>
    <r>
      <rPr>
        <sz val="10"/>
        <color rgb="FFC00000"/>
        <rFont val="Times New Roman"/>
        <charset val="134"/>
      </rPr>
      <t>3</t>
    </r>
    <r>
      <rPr>
        <sz val="10"/>
        <color rgb="FFC00000"/>
        <rFont val="宋体"/>
        <charset val="134"/>
      </rPr>
      <t>对时，至少</t>
    </r>
    <r>
      <rPr>
        <sz val="10"/>
        <color rgb="FFC00000"/>
        <rFont val="Times New Roman"/>
        <charset val="134"/>
      </rPr>
      <t>2</t>
    </r>
    <r>
      <rPr>
        <sz val="10"/>
        <color rgb="FFC00000"/>
        <rFont val="宋体"/>
        <charset val="134"/>
      </rPr>
      <t>对的比对结果满足要求。</t>
    </r>
  </si>
  <si>
    <r>
      <rPr>
        <b/>
        <sz val="10"/>
        <color theme="1"/>
        <rFont val="宋体"/>
        <charset val="134"/>
      </rPr>
      <t>余（总）氯</t>
    </r>
    <r>
      <rPr>
        <sz val="10"/>
        <color theme="1"/>
        <rFont val="宋体"/>
        <charset val="134"/>
      </rPr>
      <t>水质在线
自动监测仪</t>
    </r>
  </si>
  <si>
    <r>
      <rPr>
        <sz val="10"/>
        <color theme="1"/>
        <rFont val="Times New Roman"/>
        <charset val="134"/>
      </rPr>
      <t>±5%</t>
    </r>
    <r>
      <rPr>
        <sz val="10"/>
        <color theme="1"/>
        <rFont val="宋体"/>
        <charset val="134"/>
      </rPr>
      <t>或</t>
    </r>
    <r>
      <rPr>
        <sz val="10"/>
        <color theme="1"/>
        <rFont val="Times New Roman"/>
        <charset val="134"/>
      </rPr>
      <t>±0.035mg/L</t>
    </r>
    <r>
      <rPr>
        <sz val="10"/>
        <color theme="1"/>
        <rFont val="宋体"/>
        <charset val="134"/>
      </rPr>
      <t>（按</t>
    </r>
    <r>
      <rPr>
        <sz val="10"/>
        <color theme="1"/>
        <rFont val="Times New Roman"/>
        <charset val="134"/>
      </rPr>
      <t>Cl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计），取较大者</t>
    </r>
  </si>
  <si>
    <t>铜镍锌 &gt;1.00mg/L</t>
  </si>
  <si>
    <t>序号</t>
  </si>
  <si>
    <t>总铬</t>
  </si>
  <si>
    <t>六价铬＞0.4mg/L</t>
  </si>
  <si>
    <t>2组</t>
  </si>
  <si>
    <t>深圳市指南验收没有说明都小于或一大一小时用替代样比对，报告说明比对结果不适用无法判定</t>
  </si>
  <si>
    <t>实验室</t>
  </si>
  <si>
    <t>在线</t>
  </si>
  <si>
    <t>10组</t>
  </si>
  <si>
    <t>15组</t>
  </si>
  <si>
    <t>CEMS</t>
  </si>
  <si>
    <t>354验收都小于时计算绝对误差不评价，用替代样比对判定；
一大一小说明不适用，无法判定；都大于时，计算评价。</t>
  </si>
  <si>
    <t>技术指标：深圳市、354</t>
  </si>
  <si>
    <t>比对限值</t>
  </si>
  <si>
    <r>
      <rPr>
        <sz val="10"/>
        <color theme="1"/>
        <rFont val="宋体"/>
        <charset val="134"/>
      </rPr>
      <t>仪器类型</t>
    </r>
  </si>
  <si>
    <r>
      <rPr>
        <sz val="10"/>
        <color theme="1"/>
        <rFont val="宋体"/>
        <charset val="134"/>
      </rPr>
      <t>比对指标限值</t>
    </r>
  </si>
  <si>
    <r>
      <rPr>
        <sz val="10"/>
        <color theme="1"/>
        <rFont val="宋体"/>
        <charset val="134"/>
      </rPr>
      <t>监测要求</t>
    </r>
  </si>
  <si>
    <r>
      <rPr>
        <b/>
        <sz val="10"/>
        <color theme="1"/>
        <rFont val="宋体"/>
        <charset val="134"/>
      </rPr>
      <t>化学需氧量（COD</t>
    </r>
    <r>
      <rPr>
        <b/>
        <vertAlign val="subscript"/>
        <sz val="10"/>
        <color theme="1"/>
        <rFont val="宋体"/>
        <charset val="134"/>
      </rPr>
      <t>Cr</t>
    </r>
    <r>
      <rPr>
        <b/>
        <sz val="10"/>
        <color theme="1"/>
        <rFont val="宋体"/>
        <charset val="134"/>
      </rPr>
      <t xml:space="preserve">）
</t>
    </r>
    <r>
      <rPr>
        <sz val="10"/>
        <color theme="1"/>
        <rFont val="宋体"/>
        <charset val="134"/>
      </rPr>
      <t>水质自动在线
监测仪</t>
    </r>
  </si>
  <si>
    <t>准确度</t>
  </si>
  <si>
    <r>
      <rPr>
        <sz val="10"/>
        <color theme="1"/>
        <rFont val="宋体"/>
        <charset val="134"/>
      </rPr>
      <t>有证标准溶液浓度＜</t>
    </r>
    <r>
      <rPr>
        <sz val="10"/>
        <color theme="1"/>
        <rFont val="Times New Roman"/>
        <charset val="134"/>
      </rPr>
      <t>30 mg/L</t>
    </r>
  </si>
  <si>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个标准样品；每个标准样品，在线监测仪测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次，结果均应满足比对限值要求。</t>
    </r>
  </si>
  <si>
    <r>
      <rPr>
        <sz val="10"/>
        <color theme="1"/>
        <rFont val="宋体"/>
        <charset val="134"/>
      </rPr>
      <t>化学需氧量（</t>
    </r>
    <r>
      <rPr>
        <sz val="10"/>
        <color theme="1"/>
        <rFont val="Times New Roman"/>
        <charset val="134"/>
      </rPr>
      <t>CODCr</t>
    </r>
    <r>
      <rPr>
        <sz val="10"/>
        <color theme="1"/>
        <rFont val="宋体"/>
        <charset val="134"/>
      </rPr>
      <t>）水质自动在线监测仪</t>
    </r>
  </si>
  <si>
    <r>
      <rPr>
        <sz val="10"/>
        <color theme="1"/>
        <rFont val="宋体"/>
        <charset val="134"/>
      </rPr>
      <t>实际水样</t>
    </r>
    <r>
      <rPr>
        <sz val="10"/>
        <color theme="1"/>
        <rFont val="Times New Roman"/>
        <charset val="134"/>
      </rPr>
      <t>CODcr</t>
    </r>
    <r>
      <rPr>
        <sz val="10"/>
        <color theme="1"/>
        <rFont val="宋体"/>
        <charset val="134"/>
      </rPr>
      <t>＜</t>
    </r>
    <r>
      <rPr>
        <sz val="10"/>
        <color theme="1"/>
        <rFont val="Times New Roman"/>
        <charset val="134"/>
      </rPr>
      <t>30mg/L</t>
    </r>
    <r>
      <rPr>
        <sz val="10"/>
        <color theme="1"/>
        <rFont val="宋体"/>
        <charset val="134"/>
      </rPr>
      <t>（用浓度为</t>
    </r>
    <r>
      <rPr>
        <sz val="10"/>
        <color theme="1"/>
        <rFont val="Times New Roman"/>
        <charset val="134"/>
      </rPr>
      <t>20~25mg/L</t>
    </r>
    <r>
      <rPr>
        <sz val="10"/>
        <color theme="1"/>
        <rFont val="宋体"/>
        <charset val="134"/>
      </rPr>
      <t>的标准物质或标准样品替代实际水样进行测试）</t>
    </r>
  </si>
  <si>
    <r>
      <rPr>
        <sz val="10"/>
        <color theme="1"/>
        <rFont val="宋体"/>
        <charset val="134"/>
      </rPr>
      <t>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种实际水样；每种水样，在线监测仪监测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次，实验室监测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次。</t>
    </r>
  </si>
  <si>
    <r>
      <rPr>
        <sz val="10"/>
        <color theme="1"/>
        <rFont val="宋体"/>
        <charset val="134"/>
      </rPr>
      <t>有证标准溶液浓度≥</t>
    </r>
    <r>
      <rPr>
        <sz val="10"/>
        <color theme="1"/>
        <rFont val="Times New Roman"/>
        <charset val="134"/>
      </rPr>
      <t>30 mg/L</t>
    </r>
  </si>
  <si>
    <t>实际水样CODcr＜30mg/L
（用浓度为20-25mg/L的标准样品替代实际水样进行测试）</t>
  </si>
  <si>
    <t>取3个实际水样；每个水样，在线监测仪测2次，实验室测1次；比对结果均应满足比对限值要求。</t>
  </si>
  <si>
    <r>
      <rPr>
        <sz val="10"/>
        <color theme="1"/>
        <rFont val="宋体"/>
        <charset val="134"/>
      </rPr>
      <t>氨氮（</t>
    </r>
    <r>
      <rPr>
        <sz val="10"/>
        <color theme="1"/>
        <rFont val="Times New Roman"/>
        <charset val="134"/>
      </rPr>
      <t>NH3-N</t>
    </r>
    <r>
      <rPr>
        <sz val="10"/>
        <color theme="1"/>
        <rFont val="宋体"/>
        <charset val="134"/>
      </rPr>
      <t>）水质自动在线监测仪</t>
    </r>
  </si>
  <si>
    <r>
      <rPr>
        <sz val="10"/>
        <color theme="1"/>
        <rFont val="宋体"/>
        <charset val="134"/>
      </rPr>
      <t>实际水样氨氮</t>
    </r>
    <r>
      <rPr>
        <sz val="10"/>
        <color theme="1"/>
        <rFont val="Times New Roman"/>
        <charset val="134"/>
      </rPr>
      <t>&lt;2mg/L</t>
    </r>
    <r>
      <rPr>
        <sz val="10"/>
        <color theme="1"/>
        <rFont val="宋体"/>
        <charset val="134"/>
      </rPr>
      <t>（用浓度为</t>
    </r>
    <r>
      <rPr>
        <sz val="10"/>
        <color theme="1"/>
        <rFont val="Times New Roman"/>
        <charset val="134"/>
      </rPr>
      <t>1.5mg/L</t>
    </r>
    <r>
      <rPr>
        <sz val="10"/>
        <color theme="1"/>
        <rFont val="宋体"/>
        <charset val="134"/>
      </rPr>
      <t>的标准样品替代实际水样进行测试）</t>
    </r>
  </si>
  <si>
    <t>均值</t>
  </si>
  <si>
    <t>和值</t>
  </si>
  <si>
    <r>
      <rPr>
        <b/>
        <sz val="10"/>
        <color theme="1"/>
        <rFont val="宋体"/>
        <charset val="134"/>
      </rPr>
      <t xml:space="preserve">氨氮
（NH3-N）
</t>
    </r>
    <r>
      <rPr>
        <sz val="10"/>
        <color theme="1"/>
        <rFont val="宋体"/>
        <charset val="134"/>
      </rPr>
      <t>水质自动在线
监测仪</t>
    </r>
  </si>
  <si>
    <r>
      <rPr>
        <sz val="10"/>
        <color theme="1"/>
        <rFont val="宋体"/>
        <charset val="134"/>
      </rPr>
      <t>有证标准溶液浓度＜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Times New Roman"/>
        <charset val="134"/>
      </rPr>
      <t>mg/L</t>
    </r>
  </si>
  <si>
    <r>
      <rPr>
        <sz val="10"/>
        <color theme="1"/>
        <rFont val="宋体"/>
        <charset val="134"/>
      </rPr>
      <t>有证标准溶液浓度≥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Times New Roman"/>
        <charset val="134"/>
      </rPr>
      <t>mg/L</t>
    </r>
  </si>
  <si>
    <r>
      <rPr>
        <sz val="10"/>
        <color theme="1"/>
        <rFont val="宋体"/>
        <charset val="134"/>
      </rPr>
      <t>总磷（</t>
    </r>
    <r>
      <rPr>
        <sz val="10"/>
        <color theme="1"/>
        <rFont val="Times New Roman"/>
        <charset val="134"/>
      </rPr>
      <t>TP</t>
    </r>
    <r>
      <rPr>
        <sz val="10"/>
        <color theme="1"/>
        <rFont val="宋体"/>
        <charset val="134"/>
      </rPr>
      <t>）水质自动在线监测仪</t>
    </r>
  </si>
  <si>
    <r>
      <rPr>
        <sz val="10"/>
        <color theme="1"/>
        <rFont val="宋体"/>
        <charset val="134"/>
      </rPr>
      <t>实际水样总磷</t>
    </r>
    <r>
      <rPr>
        <sz val="10"/>
        <color theme="1"/>
        <rFont val="Times New Roman"/>
        <charset val="134"/>
      </rPr>
      <t>&lt;0.4mg/L</t>
    </r>
    <r>
      <rPr>
        <sz val="10"/>
        <color theme="1"/>
        <rFont val="宋体"/>
        <charset val="134"/>
      </rPr>
      <t>（用浓度为</t>
    </r>
    <r>
      <rPr>
        <b/>
        <sz val="10"/>
        <color theme="1"/>
        <rFont val="宋体"/>
        <charset val="134"/>
      </rPr>
      <t>0.2</t>
    </r>
    <r>
      <rPr>
        <sz val="10"/>
        <color theme="1"/>
        <rFont val="宋体"/>
        <charset val="134"/>
      </rPr>
      <t>mg/L的标准样品替代实际水样进行测试）</t>
    </r>
  </si>
  <si>
    <t>±0.06mg/L
±0.04mg/L</t>
  </si>
  <si>
    <r>
      <rPr>
        <sz val="10"/>
        <color theme="1"/>
        <rFont val="宋体"/>
        <charset val="134"/>
      </rPr>
      <t>深圳市：</t>
    </r>
    <r>
      <rPr>
        <sz val="10"/>
        <color theme="1"/>
        <rFont val="Times New Roman"/>
        <charset val="134"/>
      </rPr>
      <t>0.2/0.04
354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0.3/0.06</t>
    </r>
  </si>
  <si>
    <t>（用浓度为1.5mg/L的标准样品替代实际水样进行测试）</t>
  </si>
  <si>
    <r>
      <rPr>
        <sz val="10"/>
        <color theme="1"/>
        <rFont val="宋体"/>
        <charset val="134"/>
      </rPr>
      <t>总氮（</t>
    </r>
    <r>
      <rPr>
        <sz val="10"/>
        <color theme="1"/>
        <rFont val="Times New Roman"/>
        <charset val="134"/>
      </rPr>
      <t>TN</t>
    </r>
    <r>
      <rPr>
        <sz val="10"/>
        <color theme="1"/>
        <rFont val="宋体"/>
        <charset val="134"/>
      </rPr>
      <t>）水质自动在线监测仪</t>
    </r>
  </si>
  <si>
    <r>
      <rPr>
        <sz val="10"/>
        <color theme="1"/>
        <rFont val="宋体"/>
        <charset val="134"/>
      </rPr>
      <t>实际水样总氮</t>
    </r>
    <r>
      <rPr>
        <sz val="10"/>
        <color theme="1"/>
        <rFont val="Times New Roman"/>
        <charset val="134"/>
      </rPr>
      <t>&lt;2mg/L</t>
    </r>
    <r>
      <rPr>
        <sz val="10"/>
        <color theme="1"/>
        <rFont val="宋体"/>
        <charset val="134"/>
      </rPr>
      <t>（用浓度为</t>
    </r>
    <r>
      <rPr>
        <sz val="10"/>
        <color theme="1"/>
        <rFont val="Times New Roman"/>
        <charset val="134"/>
      </rPr>
      <t>1.5mg/L</t>
    </r>
    <r>
      <rPr>
        <sz val="10"/>
        <color theme="1"/>
        <rFont val="宋体"/>
        <charset val="134"/>
      </rPr>
      <t>的标准样品替代实际水样进行测试）</t>
    </r>
  </si>
  <si>
    <r>
      <rPr>
        <b/>
        <sz val="10"/>
        <color theme="1"/>
        <rFont val="宋体"/>
        <charset val="134"/>
      </rPr>
      <t xml:space="preserve">总磷（TP）
</t>
    </r>
    <r>
      <rPr>
        <sz val="10"/>
        <color theme="1"/>
        <rFont val="宋体"/>
        <charset val="134"/>
      </rPr>
      <t>水质自动在线
监测仪</t>
    </r>
  </si>
  <si>
    <r>
      <rPr>
        <sz val="10"/>
        <color theme="1"/>
        <rFont val="宋体"/>
        <charset val="134"/>
      </rPr>
      <t>有证标准溶液浓度＜</t>
    </r>
    <r>
      <rPr>
        <sz val="10"/>
        <color theme="1"/>
        <rFont val="Times New Roman"/>
        <charset val="134"/>
      </rPr>
      <t>0.4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Times New Roman"/>
        <charset val="134"/>
      </rPr>
      <t>mg/L</t>
    </r>
  </si>
  <si>
    <t>深圳市：0.2/0.04
354：
0.3/0.06</t>
  </si>
  <si>
    <r>
      <rPr>
        <sz val="10"/>
        <color theme="1"/>
        <rFont val="宋体"/>
        <charset val="134"/>
      </rPr>
      <t>有证标准溶液浓度≥</t>
    </r>
    <r>
      <rPr>
        <sz val="10"/>
        <color theme="1"/>
        <rFont val="Times New Roman"/>
        <charset val="134"/>
      </rPr>
      <t>0.4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Times New Roman"/>
        <charset val="134"/>
      </rPr>
      <t>mg/L</t>
    </r>
  </si>
  <si>
    <r>
      <rPr>
        <sz val="10"/>
        <color theme="1"/>
        <rFont val="宋体"/>
        <charset val="134"/>
      </rPr>
      <t>铜水质自动在线监测仪</t>
    </r>
  </si>
  <si>
    <r>
      <rPr>
        <sz val="10"/>
        <color theme="1"/>
        <rFont val="宋体"/>
        <charset val="134"/>
      </rPr>
      <t>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种实际水样；每种水样，在线监测仪监测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次，实验室监测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次。</t>
    </r>
  </si>
  <si>
    <r>
      <rPr>
        <sz val="10"/>
        <color theme="1"/>
        <rFont val="宋体"/>
        <charset val="134"/>
      </rPr>
      <t>（用浓度为</t>
    </r>
    <r>
      <rPr>
        <b/>
        <sz val="10"/>
        <color rgb="FFFF0000"/>
        <rFont val="宋体"/>
        <charset val="134"/>
      </rPr>
      <t>0.2mg/L</t>
    </r>
    <r>
      <rPr>
        <sz val="10"/>
        <color theme="1"/>
        <rFont val="宋体"/>
        <charset val="134"/>
      </rPr>
      <t>的标准样品替代实际水样进行测试）</t>
    </r>
  </si>
  <si>
    <r>
      <rPr>
        <sz val="10"/>
        <color theme="1"/>
        <rFont val="宋体"/>
        <charset val="134"/>
      </rPr>
      <t>镍水质自动在线监测仪</t>
    </r>
  </si>
  <si>
    <r>
      <rPr>
        <sz val="10"/>
        <color theme="1"/>
        <rFont val="宋体"/>
        <charset val="134"/>
      </rPr>
      <t>锌水质自动在线监测仪</t>
    </r>
  </si>
  <si>
    <r>
      <rPr>
        <b/>
        <sz val="10"/>
        <color theme="1"/>
        <rFont val="宋体"/>
        <charset val="134"/>
      </rPr>
      <t xml:space="preserve">总氮（TN）
</t>
    </r>
    <r>
      <rPr>
        <sz val="10"/>
        <color theme="1"/>
        <rFont val="宋体"/>
        <charset val="134"/>
      </rPr>
      <t>水质自动在线
监测仪</t>
    </r>
  </si>
  <si>
    <r>
      <rPr>
        <sz val="10"/>
        <color theme="1"/>
        <rFont val="宋体"/>
        <charset val="134"/>
      </rPr>
      <t>六价铬水质自动在线监测仪</t>
    </r>
  </si>
  <si>
    <r>
      <rPr>
        <sz val="10"/>
        <color theme="1"/>
        <rFont val="宋体"/>
        <charset val="134"/>
      </rPr>
      <t>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种实际水样；每种水样，在线监测仪监测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次，实验室监测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次。</t>
    </r>
  </si>
  <si>
    <r>
      <rPr>
        <sz val="10"/>
        <color theme="1"/>
        <rFont val="宋体"/>
        <charset val="134"/>
      </rPr>
      <t>总铬水质自动在线监测仪</t>
    </r>
  </si>
  <si>
    <r>
      <rPr>
        <sz val="10"/>
        <color theme="1"/>
        <rFont val="宋体"/>
        <charset val="134"/>
      </rPr>
      <t>实际水样</t>
    </r>
  </si>
  <si>
    <r>
      <rPr>
        <sz val="10"/>
        <color theme="1"/>
        <rFont val="宋体"/>
        <charset val="134"/>
      </rPr>
      <t>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种实际水样；每种水样，在线监测仪监测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次，实验室监测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次。</t>
    </r>
  </si>
  <si>
    <r>
      <rPr>
        <sz val="10"/>
        <color theme="1"/>
        <rFont val="宋体"/>
        <charset val="134"/>
      </rPr>
      <t>铅水质自动在线监测仪</t>
    </r>
  </si>
  <si>
    <r>
      <rPr>
        <sz val="10"/>
        <color theme="1"/>
        <rFont val="宋体"/>
        <charset val="134"/>
      </rPr>
      <t>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种实际水样；每种水样，在线监测仪监测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次，实验室监测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次</t>
    </r>
  </si>
  <si>
    <r>
      <rPr>
        <b/>
        <sz val="10"/>
        <color theme="1"/>
        <rFont val="Times New Roman"/>
        <charset val="134"/>
      </rPr>
      <t>pH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</si>
  <si>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t>±0.5</t>
  </si>
  <si>
    <t>pH=4.008（25℃）标准样品，在线监测仪测3次，结果均应满足比对限值要求。</t>
  </si>
  <si>
    <r>
      <rPr>
        <sz val="10"/>
        <color theme="1"/>
        <rFont val="宋体"/>
        <charset val="134"/>
      </rPr>
      <t>镉水质自动在线监测仪</t>
    </r>
  </si>
  <si>
    <t>取3个实际水样；每个水样，在线监测仪测6次，实验室测1次；比对结果均应满足比对限值要求。</t>
  </si>
  <si>
    <r>
      <rPr>
        <sz val="10"/>
        <color theme="1"/>
        <rFont val="宋体"/>
        <charset val="134"/>
      </rPr>
      <t>汞水质自动在线监测仪</t>
    </r>
  </si>
  <si>
    <r>
      <rPr>
        <b/>
        <sz val="10"/>
        <color theme="1"/>
        <rFont val="宋体"/>
        <charset val="134"/>
      </rPr>
      <t>六价铬</t>
    </r>
    <r>
      <rPr>
        <sz val="10"/>
        <color theme="1"/>
        <rFont val="宋体"/>
        <charset val="134"/>
      </rPr>
      <t>水质自动在线监测仪</t>
    </r>
  </si>
  <si>
    <t>取3个实际水样；每个水样，在线监测仪测15次，实验室测3次；比对结果均应满足比对限值要求。</t>
  </si>
  <si>
    <r>
      <rPr>
        <sz val="10"/>
        <color theme="1"/>
        <rFont val="宋体"/>
        <charset val="134"/>
      </rPr>
      <t>砷水质自动在线监测仪</t>
    </r>
  </si>
  <si>
    <r>
      <rPr>
        <b/>
        <sz val="10"/>
        <color theme="1"/>
        <rFont val="宋体"/>
        <charset val="134"/>
      </rPr>
      <t>铅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</si>
  <si>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r>
      <rPr>
        <sz val="10"/>
        <color theme="1"/>
        <rFont val="Times New Roman"/>
        <charset val="134"/>
      </rPr>
      <t>pH</t>
    </r>
    <r>
      <rPr>
        <sz val="10"/>
        <color theme="1"/>
        <rFont val="宋体"/>
        <charset val="134"/>
      </rPr>
      <t>水质自动在线监测仪</t>
    </r>
  </si>
  <si>
    <r>
      <rPr>
        <sz val="10"/>
        <color theme="1"/>
        <rFont val="宋体"/>
        <charset val="134"/>
      </rPr>
      <t>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种实际水样；每种水样，在线监测仪测监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次，实验室监测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次。</t>
    </r>
  </si>
  <si>
    <r>
      <rPr>
        <sz val="10"/>
        <color theme="1"/>
        <rFont val="宋体"/>
        <charset val="134"/>
      </rPr>
      <t>余（总）氯水质自动在线监测仪</t>
    </r>
  </si>
  <si>
    <t>±0.5mg/L</t>
  </si>
  <si>
    <r>
      <rPr>
        <b/>
        <sz val="10"/>
        <color theme="1"/>
        <rFont val="宋体"/>
        <charset val="134"/>
      </rPr>
      <t>镉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</si>
  <si>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r>
      <rPr>
        <b/>
        <sz val="10"/>
        <color theme="1"/>
        <rFont val="宋体"/>
        <charset val="134"/>
      </rPr>
      <t>砷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</si>
  <si>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r>
      <rPr>
        <b/>
        <sz val="10"/>
        <color theme="1"/>
        <rFont val="宋体"/>
        <charset val="134"/>
      </rPr>
      <t>总铬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</si>
  <si>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t>取3个实际水样；每个水样，在线监测仪测10次，实验室测3次；比对结果均应满足比对限值要求。</t>
  </si>
  <si>
    <r>
      <rPr>
        <b/>
        <sz val="10"/>
        <color theme="1"/>
        <rFont val="宋体"/>
        <charset val="134"/>
      </rPr>
      <t>汞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</si>
  <si>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r>
      <rPr>
        <b/>
        <sz val="10"/>
        <color theme="1"/>
        <rFont val="宋体"/>
        <charset val="134"/>
      </rPr>
      <t>镍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</si>
  <si>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t>取3个实际水样；每个水样，在线监测仪测9次，实验室测3次；比对结果均应满足比对限值要求。</t>
  </si>
  <si>
    <r>
      <rPr>
        <b/>
        <sz val="10"/>
        <color theme="1"/>
        <rFont val="宋体"/>
        <charset val="134"/>
      </rPr>
      <t>铜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</si>
  <si>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r>
      <rPr>
        <b/>
        <sz val="10"/>
        <color theme="1"/>
        <rFont val="宋体"/>
        <charset val="134"/>
      </rPr>
      <t>锌</t>
    </r>
    <r>
      <rPr>
        <sz val="10"/>
        <color theme="1"/>
        <rFont val="宋体"/>
        <charset val="134"/>
      </rPr>
      <t>水质自动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在线监测仪</t>
    </r>
  </si>
  <si>
    <r>
      <rPr>
        <b/>
        <sz val="10"/>
        <color theme="1"/>
        <rFont val="宋体"/>
        <charset val="134"/>
      </rPr>
      <t xml:space="preserve">余（总）氯
</t>
    </r>
    <r>
      <rPr>
        <sz val="10"/>
        <color theme="1"/>
        <rFont val="宋体"/>
        <charset val="134"/>
      </rPr>
      <t>水质自动在线监测仪</t>
    </r>
  </si>
  <si>
    <t>准确度
测量精密度</t>
  </si>
  <si>
    <r>
      <rPr>
        <sz val="10"/>
        <color theme="1"/>
        <rFont val="Times New Roman"/>
        <charset val="134"/>
      </rPr>
      <t>±0.5mg/L</t>
    </r>
    <r>
      <rPr>
        <sz val="10"/>
        <color theme="1"/>
        <rFont val="宋体"/>
        <charset val="134"/>
      </rPr>
      <t>或</t>
    </r>
    <r>
      <rPr>
        <sz val="10"/>
        <color theme="1"/>
        <rFont val="Times New Roman"/>
        <charset val="134"/>
      </rPr>
      <t xml:space="preserve">
±0.035mg/L
</t>
    </r>
    <r>
      <rPr>
        <sz val="10"/>
        <color theme="1"/>
        <rFont val="宋体"/>
        <charset val="134"/>
      </rPr>
      <t>取较大者</t>
    </r>
  </si>
  <si>
    <r>
      <rPr>
        <sz val="10"/>
        <color rgb="FF000000"/>
        <rFont val="宋体"/>
        <charset val="134"/>
      </rPr>
      <t>相对准确度  5</t>
    </r>
    <r>
      <rPr>
        <b/>
        <sz val="10"/>
        <color rgb="FF000000"/>
        <rFont val="宋体"/>
        <charset val="134"/>
      </rPr>
      <t>组</t>
    </r>
  </si>
  <si>
    <t>Nox</t>
  </si>
  <si>
    <t>SO2</t>
  </si>
  <si>
    <t>含氧量</t>
  </si>
  <si>
    <t>非甲烷总烃</t>
  </si>
  <si>
    <r>
      <rPr>
        <sz val="10"/>
        <color rgb="FF000000"/>
        <rFont val="宋体"/>
        <charset val="134"/>
      </rPr>
      <t>相对准确度</t>
    </r>
    <r>
      <rPr>
        <sz val="10"/>
        <color rgb="FF000000"/>
        <rFont val="Times New Roman"/>
        <charset val="134"/>
      </rPr>
      <t xml:space="preserve">   </t>
    </r>
    <r>
      <rPr>
        <b/>
        <sz val="10"/>
        <color rgb="FF000000"/>
        <rFont val="Times New Roman"/>
        <charset val="134"/>
      </rPr>
      <t>9</t>
    </r>
    <r>
      <rPr>
        <b/>
        <sz val="10"/>
        <color rgb="FF000000"/>
        <rFont val="宋体"/>
        <charset val="134"/>
      </rPr>
      <t>组</t>
    </r>
  </si>
  <si>
    <r>
      <rPr>
        <sz val="10"/>
        <color indexed="8"/>
        <rFont val="宋体"/>
        <charset val="134"/>
      </rPr>
      <t>含氧量</t>
    </r>
  </si>
  <si>
    <r>
      <rPr>
        <sz val="10"/>
        <rFont val="宋体"/>
        <charset val="134"/>
      </rPr>
      <t>非甲烷总烃</t>
    </r>
  </si>
  <si>
    <t>对差</t>
  </si>
  <si>
    <r>
      <rPr>
        <sz val="10"/>
        <color indexed="8"/>
        <rFont val="宋体"/>
        <charset val="134"/>
      </rPr>
      <t>参比方法</t>
    </r>
  </si>
  <si>
    <r>
      <rPr>
        <sz val="10"/>
        <color indexed="8"/>
        <rFont val="宋体"/>
        <charset val="134"/>
      </rPr>
      <t>对差</t>
    </r>
  </si>
  <si>
    <r>
      <rPr>
        <sz val="10"/>
        <color indexed="8"/>
        <rFont val="宋体"/>
        <charset val="134"/>
      </rPr>
      <t>实验室</t>
    </r>
  </si>
  <si>
    <t>平均值 RM</t>
  </si>
  <si>
    <t>数据对差的平均值
的绝对值di</t>
  </si>
  <si>
    <t>数据对差的标准偏差 Sd</t>
  </si>
  <si>
    <r>
      <rPr>
        <sz val="10"/>
        <color indexed="8"/>
        <rFont val="宋体"/>
        <charset val="134"/>
      </rPr>
      <t>平均值</t>
    </r>
  </si>
  <si>
    <t>置信系数 t（2.571）</t>
  </si>
  <si>
    <r>
      <rPr>
        <sz val="10"/>
        <color indexed="8"/>
        <rFont val="宋体"/>
        <charset val="134"/>
      </rPr>
      <t>绝对误差</t>
    </r>
  </si>
  <si>
    <t>相对准确度 RA</t>
  </si>
  <si>
    <r>
      <rPr>
        <sz val="10"/>
        <color indexed="8"/>
        <rFont val="宋体"/>
        <charset val="134"/>
      </rPr>
      <t>相对误差</t>
    </r>
  </si>
  <si>
    <r>
      <rPr>
        <sz val="10"/>
        <color rgb="FF000000"/>
        <rFont val="宋体"/>
        <charset val="134"/>
      </rPr>
      <t xml:space="preserve">相对准确度   </t>
    </r>
    <r>
      <rPr>
        <b/>
        <sz val="10"/>
        <color rgb="FF000000"/>
        <rFont val="宋体"/>
        <charset val="134"/>
      </rPr>
      <t>6组</t>
    </r>
  </si>
  <si>
    <r>
      <rPr>
        <sz val="10"/>
        <color indexed="8"/>
        <rFont val="宋体"/>
        <charset val="134"/>
      </rPr>
      <t>数据对差的标准偏差</t>
    </r>
  </si>
  <si>
    <r>
      <rPr>
        <sz val="10"/>
        <color rgb="FF000000"/>
        <rFont val="宋体"/>
        <charset val="134"/>
      </rPr>
      <t>置信系数t（</t>
    </r>
    <r>
      <rPr>
        <sz val="10"/>
        <color rgb="FF000000"/>
        <rFont val="Times New Roman"/>
        <charset val="134"/>
      </rPr>
      <t>2.262</t>
    </r>
    <r>
      <rPr>
        <sz val="10"/>
        <color rgb="FF000000"/>
        <rFont val="宋体"/>
        <charset val="134"/>
      </rPr>
      <t>）</t>
    </r>
  </si>
  <si>
    <r>
      <rPr>
        <sz val="10"/>
        <color indexed="8"/>
        <rFont val="宋体"/>
        <charset val="134"/>
      </rPr>
      <t>相对准确度</t>
    </r>
  </si>
  <si>
    <t>置信系数 t（2.447）</t>
  </si>
  <si>
    <r>
      <rPr>
        <sz val="10"/>
        <rFont val="Times New Roman"/>
        <charset val="134"/>
      </rPr>
      <t xml:space="preserve">HJ75-2017   </t>
    </r>
    <r>
      <rPr>
        <sz val="10"/>
        <rFont val="宋体"/>
        <charset val="134"/>
      </rPr>
      <t>计算置信系数用</t>
    </r>
    <r>
      <rPr>
        <sz val="10"/>
        <rFont val="Times New Roman"/>
        <charset val="134"/>
      </rPr>
      <t>T</t>
    </r>
    <r>
      <rPr>
        <sz val="10"/>
        <rFont val="宋体"/>
        <charset val="134"/>
      </rPr>
      <t>值表（</t>
    </r>
    <r>
      <rPr>
        <sz val="10"/>
        <rFont val="Times New Roman"/>
        <charset val="134"/>
      </rPr>
      <t>95%</t>
    </r>
    <r>
      <rPr>
        <sz val="10"/>
        <rFont val="宋体"/>
        <charset val="134"/>
      </rPr>
      <t>置信水平）</t>
    </r>
  </si>
  <si>
    <t>置信系数</t>
  </si>
  <si>
    <r>
      <rPr>
        <b/>
        <sz val="11"/>
        <color theme="1"/>
        <rFont val="Times New Roman"/>
        <charset val="134"/>
      </rPr>
      <t>SO2</t>
    </r>
    <r>
      <rPr>
        <b/>
        <sz val="11"/>
        <color theme="1"/>
        <rFont val="宋体"/>
        <charset val="134"/>
      </rPr>
      <t>满量程不小于</t>
    </r>
    <r>
      <rPr>
        <b/>
        <sz val="11"/>
        <color theme="1"/>
        <rFont val="Times New Roman"/>
        <charset val="134"/>
      </rPr>
      <t>100μmol/mol</t>
    </r>
    <r>
      <rPr>
        <b/>
        <sz val="11"/>
        <color theme="1"/>
        <rFont val="宋体"/>
        <charset val="134"/>
      </rPr>
      <t xml:space="preserve">
</t>
    </r>
    <r>
      <rPr>
        <b/>
        <sz val="11"/>
        <color theme="1"/>
        <rFont val="Times New Roman"/>
        <charset val="134"/>
      </rPr>
      <t>NOX</t>
    </r>
    <r>
      <rPr>
        <b/>
        <sz val="11"/>
        <color theme="1"/>
        <rFont val="宋体"/>
        <charset val="134"/>
      </rPr>
      <t>满量程不小于</t>
    </r>
    <r>
      <rPr>
        <b/>
        <sz val="11"/>
        <color theme="1"/>
        <rFont val="Times New Roman"/>
        <charset val="134"/>
      </rPr>
      <t>200μmol/mol</t>
    </r>
  </si>
  <si>
    <r>
      <rPr>
        <b/>
        <sz val="11"/>
        <color theme="1"/>
        <rFont val="Times New Roman"/>
        <charset val="134"/>
      </rPr>
      <t>SO2</t>
    </r>
    <r>
      <rPr>
        <b/>
        <sz val="11"/>
        <color theme="1"/>
        <rFont val="宋体"/>
        <charset val="134"/>
      </rPr>
      <t>满量程小于</t>
    </r>
    <r>
      <rPr>
        <b/>
        <sz val="11"/>
        <color theme="1"/>
        <rFont val="Times New Roman"/>
        <charset val="134"/>
      </rPr>
      <t>100μmol/mol</t>
    </r>
    <r>
      <rPr>
        <b/>
        <sz val="11"/>
        <color theme="1"/>
        <rFont val="宋体"/>
        <charset val="134"/>
      </rPr>
      <t xml:space="preserve">
</t>
    </r>
    <r>
      <rPr>
        <b/>
        <sz val="11"/>
        <color theme="1"/>
        <rFont val="Times New Roman"/>
        <charset val="134"/>
      </rPr>
      <t>NOX</t>
    </r>
    <r>
      <rPr>
        <b/>
        <sz val="11"/>
        <color theme="1"/>
        <rFont val="宋体"/>
        <charset val="134"/>
      </rPr>
      <t>满量程小于</t>
    </r>
    <r>
      <rPr>
        <b/>
        <sz val="11"/>
        <color theme="1"/>
        <rFont val="Times New Roman"/>
        <charset val="134"/>
      </rPr>
      <t>200μmol/mol</t>
    </r>
  </si>
  <si>
    <t>示值误差</t>
  </si>
  <si>
    <t>频次</t>
  </si>
  <si>
    <t>标气值</t>
  </si>
  <si>
    <t>满量程值</t>
  </si>
  <si>
    <t>相对准确度</t>
  </si>
  <si>
    <t>参比方法测定值</t>
  </si>
  <si>
    <t>数据对之差di</t>
  </si>
  <si>
    <t>Tf0.95=n-1</t>
  </si>
  <si>
    <t>Sd</t>
  </si>
  <si>
    <t>开根号N</t>
  </si>
  <si>
    <t>CC</t>
  </si>
  <si>
    <t>RA</t>
  </si>
  <si>
    <t>废水：</t>
  </si>
  <si>
    <t>标准</t>
  </si>
  <si>
    <t>项目</t>
  </si>
  <si>
    <t>适用范围</t>
  </si>
  <si>
    <t>技术要求</t>
  </si>
  <si>
    <t>实际水样比对</t>
  </si>
  <si>
    <r>
      <rPr>
        <sz val="10.5"/>
        <color theme="1"/>
        <rFont val="宋体"/>
        <charset val="134"/>
      </rPr>
      <t>在线监测仪加标回收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标准样品分析</t>
    </r>
  </si>
  <si>
    <t>DB44/T1718-2015</t>
  </si>
  <si>
    <t>镍</t>
  </si>
  <si>
    <t>性能检验、验收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</si>
  <si>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个水样：高、中、低浓度；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</si>
  <si>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、取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个实际水样加标，在线监测仪分析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</si>
  <si>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、每个水样：在线监测仪分析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宋体"/>
        <charset val="134"/>
      </rPr>
      <t>次，实验室分析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次；</t>
    </r>
  </si>
  <si>
    <t>DB44/T1719-2015</t>
  </si>
  <si>
    <t>铜</t>
  </si>
  <si>
    <t>DB44/T1823-2016</t>
  </si>
  <si>
    <t>锌</t>
  </si>
  <si>
    <t>HJ 609-2019</t>
  </si>
  <si>
    <t>六价铬</t>
  </si>
  <si>
    <t>性能检验</t>
  </si>
  <si>
    <t>—</t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</si>
  <si>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、每个水样：在线监测仪分析</t>
    </r>
    <r>
      <rPr>
        <sz val="10.5"/>
        <color rgb="FFFF0000"/>
        <rFont val="Times New Roman"/>
        <charset val="134"/>
      </rPr>
      <t>15</t>
    </r>
    <r>
      <rPr>
        <sz val="10.5"/>
        <color theme="1"/>
        <rFont val="宋体"/>
        <charset val="134"/>
      </rPr>
      <t>次，实验室分析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次；</t>
    </r>
  </si>
  <si>
    <t>HJ 762-2015</t>
  </si>
  <si>
    <t>铅</t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</si>
  <si>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、每个水样：在线监测仪分析</t>
    </r>
    <r>
      <rPr>
        <sz val="10.5"/>
        <color theme="1"/>
        <rFont val="Times New Roman"/>
        <charset val="134"/>
      </rPr>
      <t>15</t>
    </r>
    <r>
      <rPr>
        <sz val="10.5"/>
        <color theme="1"/>
        <rFont val="宋体"/>
        <charset val="134"/>
      </rPr>
      <t>次，实验室分析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次；</t>
    </r>
  </si>
  <si>
    <t>HJ 763-2015</t>
  </si>
  <si>
    <t>镉</t>
  </si>
  <si>
    <t>HJ 764-2015</t>
  </si>
  <si>
    <t>砷</t>
  </si>
  <si>
    <t>HJ 798-2016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</si>
  <si>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个水样：≤</t>
    </r>
    <r>
      <rPr>
        <sz val="10.5"/>
        <color theme="1"/>
        <rFont val="Times New Roman"/>
        <charset val="134"/>
      </rPr>
      <t>0.1mg/L</t>
    </r>
    <r>
      <rPr>
        <sz val="10.5"/>
        <color theme="1"/>
        <rFont val="宋体"/>
        <charset val="134"/>
      </rPr>
      <t>（低）、</t>
    </r>
    <r>
      <rPr>
        <sz val="10.5"/>
        <color theme="1"/>
        <rFont val="Times New Roman"/>
        <charset val="134"/>
      </rPr>
      <t>1~2mg/L</t>
    </r>
    <r>
      <rPr>
        <sz val="10.5"/>
        <color theme="1"/>
        <rFont val="宋体"/>
        <charset val="134"/>
      </rPr>
      <t>（中）、接近最大量程（高）；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</si>
  <si>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、每个水样：在线监测仪分析</t>
    </r>
    <r>
      <rPr>
        <sz val="10.5"/>
        <color rgb="FFFF0000"/>
        <rFont val="Times New Roman"/>
        <charset val="134"/>
      </rPr>
      <t>10</t>
    </r>
    <r>
      <rPr>
        <sz val="10.5"/>
        <color theme="1"/>
        <rFont val="宋体"/>
        <charset val="134"/>
      </rPr>
      <t>次，实验室分析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</t>
    </r>
  </si>
  <si>
    <t>HJ 926-2017</t>
  </si>
  <si>
    <t>汞</t>
  </si>
  <si>
    <t>HJ 354-2019</t>
  </si>
  <si>
    <t>COD</t>
  </si>
  <si>
    <t>验收</t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</si>
  <si>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1h</t>
    </r>
    <r>
      <rPr>
        <sz val="10.5"/>
        <color rgb="FF000000"/>
        <rFont val="宋体"/>
        <charset val="134"/>
      </rPr>
      <t>为周期，以在线模式，取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个实际水样；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</si>
  <si>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个标准样品：接近实际浓度、高于实际浓度</t>
    </r>
    <r>
      <rPr>
        <sz val="10.5"/>
        <color rgb="FF000000"/>
        <rFont val="Times New Roman"/>
        <charset val="134"/>
      </rPr>
      <t>2~3</t>
    </r>
    <r>
      <rPr>
        <sz val="10.5"/>
        <color rgb="FF000000"/>
        <rFont val="宋体"/>
        <charset val="134"/>
      </rPr>
      <t>倍；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</si>
  <si>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、每个水样：在线监测仪分析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次、实验室分析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次；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</si>
  <si>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1h</t>
    </r>
    <r>
      <rPr>
        <sz val="10.5"/>
        <color rgb="FF000000"/>
        <rFont val="宋体"/>
        <charset val="134"/>
      </rPr>
      <t>为周期，以离线模式，每个标准样分析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次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</si>
  <si>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COD&lt;30mg/L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20~25mg/L</t>
    </r>
    <r>
      <rPr>
        <sz val="10.5"/>
        <color rgb="FF000000"/>
        <rFont val="宋体"/>
        <charset val="134"/>
      </rPr>
      <t>标准样替代；在线仪器分析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</si>
  <si>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t>氨氮</t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</si>
  <si>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NH</t>
    </r>
    <r>
      <rPr>
        <vertAlign val="subscript"/>
        <sz val="10.5"/>
        <color rgb="FF000000"/>
        <rFont val="Times New Roman"/>
        <charset val="134"/>
      </rPr>
      <t>3</t>
    </r>
    <r>
      <rPr>
        <sz val="10.5"/>
        <color rgb="FF000000"/>
        <rFont val="Times New Roman"/>
        <charset val="134"/>
      </rPr>
      <t>-N&lt;2mg/L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1.5mg/L</t>
    </r>
    <r>
      <rPr>
        <sz val="10.5"/>
        <color rgb="FF000000"/>
        <rFont val="宋体"/>
        <charset val="134"/>
      </rPr>
      <t>标准样替代；在线仪器分析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</si>
  <si>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t>总磷</t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</si>
  <si>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1h</t>
    </r>
    <r>
      <rPr>
        <sz val="10.5"/>
        <color rgb="FF000000"/>
        <rFont val="宋体"/>
        <charset val="134"/>
      </rPr>
      <t>为周期，取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个实际水样；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</si>
  <si>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TP&lt;0.4mg/L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0.3mg/L</t>
    </r>
    <r>
      <rPr>
        <sz val="10.5"/>
        <color rgb="FF000000"/>
        <rFont val="宋体"/>
        <charset val="134"/>
      </rPr>
      <t>标准样替代；在线仪器分析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</si>
  <si>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t>总氮</t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</si>
  <si>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TN&lt;2mg/L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1.5mg/L</t>
    </r>
    <r>
      <rPr>
        <sz val="10.5"/>
        <color rgb="FF000000"/>
        <rFont val="宋体"/>
        <charset val="134"/>
      </rPr>
      <t>标准样替代；在线仪器分析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</si>
  <si>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t>PH</t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</si>
  <si>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、取</t>
    </r>
    <r>
      <rPr>
        <sz val="10.5"/>
        <color rgb="FF000000"/>
        <rFont val="Times New Roman"/>
        <charset val="134"/>
      </rPr>
      <t>PH=4.008</t>
    </r>
    <r>
      <rPr>
        <sz val="10.5"/>
        <color rgb="FF000000"/>
        <rFont val="宋体"/>
        <charset val="134"/>
      </rPr>
      <t>的标准样品，连续测定</t>
    </r>
    <r>
      <rPr>
        <sz val="10.5"/>
        <color rgb="FF000000"/>
        <rFont val="Times New Roman"/>
        <charset val="134"/>
      </rPr>
      <t>6</t>
    </r>
    <r>
      <rPr>
        <sz val="10.5"/>
        <color rgb="FF000000"/>
        <rFont val="宋体"/>
        <charset val="134"/>
      </rPr>
      <t>次。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</si>
  <si>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、每个水样：在线监测仪分析</t>
    </r>
    <r>
      <rPr>
        <sz val="10.5"/>
        <color rgb="FF000000"/>
        <rFont val="Times New Roman"/>
        <charset val="134"/>
      </rPr>
      <t>6</t>
    </r>
    <r>
      <rPr>
        <sz val="10.5"/>
        <color rgb="FF000000"/>
        <rFont val="宋体"/>
        <charset val="134"/>
      </rPr>
      <t>次、实验室分析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次；</t>
    </r>
  </si>
  <si>
    <t>HJ 355-2019</t>
  </si>
  <si>
    <t>日常运行</t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</si>
  <si>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小时为周期，取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个实际水样；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</si>
  <si>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、选择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个工作量程</t>
    </r>
    <r>
      <rPr>
        <sz val="10.5"/>
        <color theme="1"/>
        <rFont val="Times New Roman"/>
        <charset val="134"/>
      </rPr>
      <t>0.5</t>
    </r>
    <r>
      <rPr>
        <sz val="10.5"/>
        <color theme="1"/>
        <rFont val="宋体"/>
        <charset val="134"/>
      </rPr>
      <t>倍的标准样；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</si>
  <si>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、每个水样，在线监测仪分析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次、实验室分析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次；至少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对数据合格；分析完成后在</t>
    </r>
    <r>
      <rPr>
        <sz val="10.5"/>
        <color rgb="FF000000"/>
        <rFont val="Times New Roman"/>
        <charset val="134"/>
      </rPr>
      <t>10min</t>
    </r>
    <r>
      <rPr>
        <sz val="10.5"/>
        <color rgb="FF000000"/>
        <rFont val="宋体"/>
        <charset val="134"/>
      </rPr>
      <t>之内数据上报平台；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</si>
  <si>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COD&lt;30mg/L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20~25mg/L</t>
    </r>
    <r>
      <rPr>
        <sz val="10.5"/>
        <color rgb="FF000000"/>
        <rFont val="宋体"/>
        <charset val="134"/>
      </rPr>
      <t>标准样替代；在线设备分析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次。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</si>
  <si>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NH</t>
    </r>
    <r>
      <rPr>
        <vertAlign val="subscript"/>
        <sz val="10.5"/>
        <color rgb="FF000000"/>
        <rFont val="Times New Roman"/>
        <charset val="134"/>
      </rPr>
      <t>3</t>
    </r>
    <r>
      <rPr>
        <sz val="10.5"/>
        <color rgb="FF000000"/>
        <rFont val="Times New Roman"/>
        <charset val="134"/>
      </rPr>
      <t>-N&lt;2mg/L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1.5mg/L</t>
    </r>
    <r>
      <rPr>
        <sz val="10.5"/>
        <color rgb="FF000000"/>
        <rFont val="宋体"/>
        <charset val="134"/>
      </rPr>
      <t>标准样替代；在线设备分析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次。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</si>
  <si>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、以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小时为周期，取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个实际水样；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</si>
  <si>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、每个水样，在线监测仪分析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次、实验室分析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次；至少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对数据合格；分析完成后在</t>
    </r>
    <r>
      <rPr>
        <sz val="10.5"/>
        <color theme="1"/>
        <rFont val="Times New Roman"/>
        <charset val="134"/>
      </rPr>
      <t>10min</t>
    </r>
    <r>
      <rPr>
        <sz val="10.5"/>
        <color theme="1"/>
        <rFont val="宋体"/>
        <charset val="134"/>
      </rPr>
      <t>之内数据上报平台；</t>
    </r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</si>
  <si>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、实际水样</t>
    </r>
    <r>
      <rPr>
        <sz val="10.5"/>
        <color theme="1"/>
        <rFont val="Times New Roman"/>
        <charset val="134"/>
      </rPr>
      <t>TP&lt;0.4mg/L</t>
    </r>
    <r>
      <rPr>
        <sz val="10.5"/>
        <color theme="1"/>
        <rFont val="宋体"/>
        <charset val="134"/>
      </rPr>
      <t>时，用</t>
    </r>
    <r>
      <rPr>
        <sz val="10.5"/>
        <color theme="1"/>
        <rFont val="Times New Roman"/>
        <charset val="134"/>
      </rPr>
      <t>0.2mg/L</t>
    </r>
    <r>
      <rPr>
        <sz val="10.5"/>
        <color theme="1"/>
        <rFont val="宋体"/>
        <charset val="134"/>
      </rPr>
      <t>标准样替代；在线设备分析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次。</t>
    </r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</si>
  <si>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、实际水样</t>
    </r>
    <r>
      <rPr>
        <sz val="10.5"/>
        <color theme="1"/>
        <rFont val="Times New Roman"/>
        <charset val="134"/>
      </rPr>
      <t>TN&lt;2mg/L</t>
    </r>
    <r>
      <rPr>
        <sz val="10.5"/>
        <color theme="1"/>
        <rFont val="宋体"/>
        <charset val="134"/>
      </rPr>
      <t>时，用</t>
    </r>
    <r>
      <rPr>
        <sz val="10.5"/>
        <color theme="1"/>
        <rFont val="Times New Roman"/>
        <charset val="134"/>
      </rPr>
      <t>1.5mg/L</t>
    </r>
    <r>
      <rPr>
        <sz val="10.5"/>
        <color theme="1"/>
        <rFont val="宋体"/>
        <charset val="134"/>
      </rPr>
      <t>标准样替代；在线设备分析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次。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</si>
  <si>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、以</t>
    </r>
    <r>
      <rPr>
        <sz val="10.5"/>
        <color theme="1"/>
        <rFont val="Times New Roman"/>
        <charset val="134"/>
      </rPr>
      <t>10min</t>
    </r>
    <r>
      <rPr>
        <sz val="10.5"/>
        <color theme="1"/>
        <rFont val="宋体"/>
        <charset val="134"/>
      </rPr>
      <t>为周期，取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个实际水样；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</si>
  <si>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、每个水样，在线监测仪分析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次、实验室分析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次；分析完成后在</t>
    </r>
    <r>
      <rPr>
        <sz val="10.5"/>
        <color theme="1"/>
        <rFont val="Times New Roman"/>
        <charset val="134"/>
      </rPr>
      <t>10min</t>
    </r>
    <r>
      <rPr>
        <sz val="10.5"/>
        <color theme="1"/>
        <rFont val="宋体"/>
        <charset val="134"/>
      </rPr>
      <t>之内数据上报平台；</t>
    </r>
  </si>
  <si>
    <t>深圳市指南</t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</si>
  <si>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1h</t>
    </r>
    <r>
      <rPr>
        <sz val="10.5"/>
        <color rgb="FF000000"/>
        <rFont val="宋体"/>
        <charset val="134"/>
      </rPr>
      <t>为周期，在线设备分析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个实际水样；每个水样分析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次；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</si>
  <si>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个标准样品：接近实际浓度、高于排放标准</t>
    </r>
    <r>
      <rPr>
        <sz val="10.5"/>
        <color rgb="FF000000"/>
        <rFont val="Times New Roman"/>
        <charset val="134"/>
      </rPr>
      <t>2~3</t>
    </r>
    <r>
      <rPr>
        <sz val="10.5"/>
        <color rgb="FF000000"/>
        <rFont val="宋体"/>
        <charset val="134"/>
      </rPr>
      <t>倍；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</si>
  <si>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、实验室分析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个实际水样，每个水样分析</t>
    </r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次；</t>
    </r>
  </si>
  <si>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1h</t>
    </r>
    <r>
      <rPr>
        <sz val="10.5"/>
        <color rgb="FF000000"/>
        <rFont val="宋体"/>
        <charset val="134"/>
      </rPr>
      <t>为周期，每个标准样分析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次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</si>
  <si>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COD&lt;30mg/L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20~25mg/L</t>
    </r>
    <r>
      <rPr>
        <sz val="10.5"/>
        <color rgb="FF000000"/>
        <rFont val="宋体"/>
        <charset val="134"/>
      </rPr>
      <t>标准样替代，分析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</si>
  <si>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宋体"/>
        <charset val="134"/>
      </rPr>
      <t>、以</t>
    </r>
    <r>
      <rPr>
        <sz val="10.5"/>
        <color rgb="FF000000"/>
        <rFont val="Times New Roman"/>
        <charset val="134"/>
      </rPr>
      <t>1h</t>
    </r>
    <r>
      <rPr>
        <sz val="10.5"/>
        <color rgb="FF000000"/>
        <rFont val="宋体"/>
        <charset val="134"/>
      </rPr>
      <t>为周期，在线设备分析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个实际水样，每个水样分析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次；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</si>
  <si>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NH</t>
    </r>
    <r>
      <rPr>
        <vertAlign val="subscript"/>
        <sz val="10.5"/>
        <color rgb="FF000000"/>
        <rFont val="Times New Roman"/>
        <charset val="134"/>
      </rPr>
      <t>3</t>
    </r>
    <r>
      <rPr>
        <sz val="10.5"/>
        <color rgb="FF000000"/>
        <rFont val="Times New Roman"/>
        <charset val="134"/>
      </rPr>
      <t>-N&lt;2mg/L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1.5mg/L</t>
    </r>
    <r>
      <rPr>
        <sz val="10.5"/>
        <color rgb="FF000000"/>
        <rFont val="宋体"/>
        <charset val="134"/>
      </rPr>
      <t>标准样替代，分析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</si>
  <si>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TP&lt;0.4mg/L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0.2mg/L</t>
    </r>
    <r>
      <rPr>
        <sz val="10.5"/>
        <color rgb="FF000000"/>
        <rFont val="宋体"/>
        <charset val="134"/>
      </rPr>
      <t>标准样替代，分析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</si>
  <si>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、实际水样</t>
    </r>
    <r>
      <rPr>
        <sz val="10.5"/>
        <color rgb="FF000000"/>
        <rFont val="Times New Roman"/>
        <charset val="134"/>
      </rPr>
      <t>TN&lt;2mg/L</t>
    </r>
    <r>
      <rPr>
        <sz val="10.5"/>
        <color rgb="FF000000"/>
        <rFont val="宋体"/>
        <charset val="134"/>
      </rPr>
      <t>时，用</t>
    </r>
    <r>
      <rPr>
        <sz val="10.5"/>
        <color rgb="FF000000"/>
        <rFont val="Times New Roman"/>
        <charset val="134"/>
      </rPr>
      <t>1.5mg/L</t>
    </r>
    <r>
      <rPr>
        <sz val="10.5"/>
        <color rgb="FF000000"/>
        <rFont val="宋体"/>
        <charset val="134"/>
      </rPr>
      <t>标准样替代，分析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宋体"/>
        <charset val="134"/>
      </rPr>
      <t>次。</t>
    </r>
  </si>
  <si>
    <t>余氯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</si>
  <si>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、以</t>
    </r>
    <r>
      <rPr>
        <sz val="10.5"/>
        <color theme="1"/>
        <rFont val="Times New Roman"/>
        <charset val="134"/>
      </rPr>
      <t>1h</t>
    </r>
    <r>
      <rPr>
        <sz val="10.5"/>
        <color theme="1"/>
        <rFont val="宋体"/>
        <charset val="134"/>
      </rPr>
      <t>为周期，分析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个实际水样，每个水样分析</t>
    </r>
    <r>
      <rPr>
        <b/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</si>
  <si>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、实验室分析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个实际水样，每个水样分析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</si>
  <si>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、取</t>
    </r>
    <r>
      <rPr>
        <sz val="10.5"/>
        <color theme="1"/>
        <rFont val="Times New Roman"/>
        <charset val="134"/>
      </rPr>
      <t>PH=4.008</t>
    </r>
    <r>
      <rPr>
        <sz val="10.5"/>
        <color theme="1"/>
        <rFont val="宋体"/>
        <charset val="134"/>
      </rPr>
      <t>的标准样品，连续测定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次。</t>
    </r>
  </si>
  <si>
    <t>重金属</t>
  </si>
  <si>
    <t>参考相应自动在线监测仪技术要求及检测方法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</si>
  <si>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、取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个实际水样，每个水样在线监测仪和实验室各分析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次，至少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对数据合格；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</si>
  <si>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、当实际水样</t>
    </r>
    <r>
      <rPr>
        <sz val="10.5"/>
        <color theme="1"/>
        <rFont val="Times New Roman"/>
        <charset val="134"/>
      </rPr>
      <t>COD&lt;30mg/L</t>
    </r>
    <r>
      <rPr>
        <sz val="10.5"/>
        <color theme="1"/>
        <rFont val="宋体"/>
        <charset val="134"/>
      </rPr>
      <t>且比对不合格时，用</t>
    </r>
    <r>
      <rPr>
        <sz val="10.5"/>
        <color theme="1"/>
        <rFont val="Times New Roman"/>
        <charset val="134"/>
      </rPr>
      <t>20mg/L</t>
    </r>
    <r>
      <rPr>
        <sz val="10.5"/>
        <color theme="1"/>
        <rFont val="宋体"/>
        <charset val="134"/>
      </rPr>
      <t>标准样品替代，分析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</si>
  <si>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、实际水样</t>
    </r>
    <r>
      <rPr>
        <sz val="10.5"/>
        <color theme="1"/>
        <rFont val="Times New Roman"/>
        <charset val="134"/>
      </rPr>
      <t>NH</t>
    </r>
    <r>
      <rPr>
        <vertAlign val="subscript"/>
        <sz val="10.5"/>
        <color theme="1"/>
        <rFont val="Times New Roman"/>
        <charset val="134"/>
      </rPr>
      <t>3</t>
    </r>
    <r>
      <rPr>
        <sz val="10.5"/>
        <color theme="1"/>
        <rFont val="Times New Roman"/>
        <charset val="134"/>
      </rPr>
      <t>-N&lt;2mg/L</t>
    </r>
    <r>
      <rPr>
        <sz val="10.5"/>
        <color theme="1"/>
        <rFont val="宋体"/>
        <charset val="134"/>
      </rPr>
      <t>且比对不合格时，用</t>
    </r>
    <r>
      <rPr>
        <sz val="10.5"/>
        <color theme="1"/>
        <rFont val="Times New Roman"/>
        <charset val="134"/>
      </rPr>
      <t>1.5mg/L</t>
    </r>
    <r>
      <rPr>
        <sz val="10.5"/>
        <color theme="1"/>
        <rFont val="宋体"/>
        <charset val="134"/>
      </rPr>
      <t>标准样品替代，分析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</si>
  <si>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、实际水样</t>
    </r>
    <r>
      <rPr>
        <sz val="10.5"/>
        <color theme="1"/>
        <rFont val="Times New Roman"/>
        <charset val="134"/>
      </rPr>
      <t>TP&lt;0.4mg/L</t>
    </r>
    <r>
      <rPr>
        <sz val="10.5"/>
        <color theme="1"/>
        <rFont val="宋体"/>
        <charset val="134"/>
      </rPr>
      <t>且比对不合格时，用</t>
    </r>
    <r>
      <rPr>
        <sz val="10.5"/>
        <color theme="1"/>
        <rFont val="Times New Roman"/>
        <charset val="134"/>
      </rPr>
      <t>0.2mg/L</t>
    </r>
    <r>
      <rPr>
        <sz val="10.5"/>
        <color theme="1"/>
        <rFont val="宋体"/>
        <charset val="134"/>
      </rPr>
      <t>标准样品替代，分析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</si>
  <si>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、实际水样</t>
    </r>
    <r>
      <rPr>
        <sz val="10.5"/>
        <color theme="1"/>
        <rFont val="Times New Roman"/>
        <charset val="134"/>
      </rPr>
      <t>TN&lt;2mg/L</t>
    </r>
    <r>
      <rPr>
        <sz val="10.5"/>
        <color theme="1"/>
        <rFont val="宋体"/>
        <charset val="134"/>
      </rPr>
      <t>且比对不合格时，用</t>
    </r>
    <r>
      <rPr>
        <sz val="10.5"/>
        <color theme="1"/>
        <rFont val="Times New Roman"/>
        <charset val="134"/>
      </rPr>
      <t>1.5mg/L</t>
    </r>
    <r>
      <rPr>
        <sz val="10.5"/>
        <color theme="1"/>
        <rFont val="宋体"/>
        <charset val="134"/>
      </rPr>
      <t>标准样品替代，分析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</si>
  <si>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、取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个实际水样，每个水样在线监测仪和实验室各分析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次；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</si>
  <si>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、参考相应自动在线监测仪技术要求及检测方法；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</si>
  <si>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、取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个实际水样，每个水样在线监测仪和实验室各分析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次，至少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对数据合格；</t>
    </r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</si>
  <si>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、实际水样</t>
    </r>
    <r>
      <rPr>
        <sz val="10.5"/>
        <color theme="1"/>
        <rFont val="Times New Roman"/>
        <charset val="134"/>
      </rPr>
      <t>&lt;0.1mg/L</t>
    </r>
    <r>
      <rPr>
        <sz val="10.5"/>
        <color theme="1"/>
        <rFont val="宋体"/>
        <charset val="134"/>
      </rPr>
      <t>且比对不合格时，用</t>
    </r>
    <r>
      <rPr>
        <sz val="10.5"/>
        <color theme="1"/>
        <rFont val="Times New Roman"/>
        <charset val="134"/>
      </rPr>
      <t>0.1mg/L</t>
    </r>
    <r>
      <rPr>
        <sz val="10.5"/>
        <color theme="1"/>
        <rFont val="宋体"/>
        <charset val="134"/>
      </rPr>
      <t>标准样品替代，分析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次；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</si>
</sst>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 "/>
    <numFmt numFmtId="178" formatCode="0.00_ "/>
    <numFmt numFmtId="179" formatCode="0.0%"/>
    <numFmt numFmtId="180" formatCode="0.00000_ "/>
    <numFmt numFmtId="181" formatCode="0.0000_ "/>
    <numFmt numFmtId="182" formatCode="#,##0.000_ "/>
    <numFmt numFmtId="183" formatCode="#,##0.00_ "/>
    <numFmt numFmtId="184" formatCode="0_ "/>
    <numFmt numFmtId="185" formatCode="0.0000000_ "/>
  </numFmts>
  <fonts count="7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MS Sans Serif"/>
      <charset val="0"/>
    </font>
    <font>
      <sz val="10"/>
      <color indexed="8"/>
      <name val="宋体"/>
      <charset val="134"/>
    </font>
    <font>
      <sz val="10"/>
      <color rgb="FF000000"/>
      <name val="宋体"/>
      <charset val="0"/>
    </font>
    <font>
      <sz val="10"/>
      <color indexed="0"/>
      <name val="Times New Roman"/>
      <charset val="0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0"/>
    </font>
    <font>
      <sz val="10"/>
      <color indexed="8"/>
      <name val="Times New Roman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0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楷体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Times New Roman"/>
      <charset val="134"/>
    </font>
    <font>
      <sz val="10"/>
      <color rgb="FFFF0000"/>
      <name val="Times New Roman"/>
      <charset val="134"/>
    </font>
    <font>
      <sz val="10"/>
      <color rgb="FFFF0000"/>
      <name val="宋体"/>
      <charset val="134"/>
    </font>
    <font>
      <b/>
      <sz val="10"/>
      <color theme="1"/>
      <name val="Times New Roman"/>
      <charset val="134"/>
    </font>
    <font>
      <sz val="10.5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color rgb="FFC00000"/>
      <name val="宋体"/>
      <charset val="134"/>
    </font>
    <font>
      <sz val="10"/>
      <color rgb="FFC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.5"/>
      <color rgb="FFFF0000"/>
      <name val="Times New Roman"/>
      <charset val="134"/>
    </font>
    <font>
      <vertAlign val="subscript"/>
      <sz val="10.5"/>
      <color rgb="FF000000"/>
      <name val="Times New Roman"/>
      <charset val="134"/>
    </font>
    <font>
      <b/>
      <sz val="10.5"/>
      <color theme="1"/>
      <name val="Times New Roman"/>
      <charset val="134"/>
    </font>
    <font>
      <vertAlign val="subscript"/>
      <sz val="10.5"/>
      <color theme="1"/>
      <name val="Times New Roman"/>
      <charset val="134"/>
    </font>
    <font>
      <b/>
      <sz val="11"/>
      <color theme="1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b/>
      <vertAlign val="subscript"/>
      <sz val="10"/>
      <color theme="1"/>
      <name val="宋体"/>
      <charset val="134"/>
    </font>
    <font>
      <b/>
      <vertAlign val="subscript"/>
      <sz val="10"/>
      <color theme="1"/>
      <name val="Times New Roman"/>
      <charset val="134"/>
    </font>
    <font>
      <vertAlign val="subscript"/>
      <sz val="10"/>
      <color theme="1"/>
      <name val="Times New Roman"/>
      <charset val="134"/>
    </font>
    <font>
      <vertAlign val="subscript"/>
      <sz val="9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FF00"/>
      </top>
      <bottom/>
      <diagonal/>
    </border>
    <border>
      <left style="thin">
        <color rgb="FFFF0000"/>
      </left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thick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5" borderId="43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44" applyNumberFormat="0" applyFill="0" applyAlignment="0" applyProtection="0">
      <alignment vertical="center"/>
    </xf>
    <xf numFmtId="0" fontId="43" fillId="0" borderId="44" applyNumberFormat="0" applyFill="0" applyAlignment="0" applyProtection="0">
      <alignment vertical="center"/>
    </xf>
    <xf numFmtId="0" fontId="44" fillId="0" borderId="4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16" borderId="46" applyNumberFormat="0" applyAlignment="0" applyProtection="0">
      <alignment vertical="center"/>
    </xf>
    <xf numFmtId="0" fontId="46" fillId="17" borderId="47" applyNumberFormat="0" applyAlignment="0" applyProtection="0">
      <alignment vertical="center"/>
    </xf>
    <xf numFmtId="0" fontId="47" fillId="17" borderId="46" applyNumberFormat="0" applyAlignment="0" applyProtection="0">
      <alignment vertical="center"/>
    </xf>
    <xf numFmtId="0" fontId="48" fillId="18" borderId="48" applyNumberFormat="0" applyAlignment="0" applyProtection="0">
      <alignment vertical="center"/>
    </xf>
    <xf numFmtId="0" fontId="49" fillId="0" borderId="49" applyNumberFormat="0" applyFill="0" applyAlignment="0" applyProtection="0">
      <alignment vertical="center"/>
    </xf>
    <xf numFmtId="0" fontId="50" fillId="0" borderId="50" applyNumberFormat="0" applyFill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5" fillId="44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6" fillId="0" borderId="0"/>
  </cellStyleXfs>
  <cellXfs count="3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0" fillId="0" borderId="5" xfId="0" applyBorder="1" applyAlignment="1">
      <alignment vertical="top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2" borderId="0" xfId="0" applyFill="1">
      <alignment vertical="center"/>
    </xf>
    <xf numFmtId="0" fontId="0" fillId="3" borderId="9" xfId="0" applyFill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0" borderId="13" xfId="0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0" fillId="4" borderId="8" xfId="0" applyFill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6" borderId="18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right" vertical="center"/>
    </xf>
    <xf numFmtId="0" fontId="3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right" vertical="center"/>
    </xf>
    <xf numFmtId="176" fontId="10" fillId="0" borderId="18" xfId="0" applyNumberFormat="1" applyFont="1" applyFill="1" applyBorder="1" applyAlignment="1">
      <alignment horizontal="center" vertical="center"/>
    </xf>
    <xf numFmtId="177" fontId="10" fillId="0" borderId="18" xfId="0" applyNumberFormat="1" applyFont="1" applyFill="1" applyBorder="1" applyAlignment="1">
      <alignment horizontal="center" vertical="center"/>
    </xf>
    <xf numFmtId="178" fontId="10" fillId="0" borderId="18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0" fontId="10" fillId="0" borderId="18" xfId="0" applyNumberFormat="1" applyFont="1" applyFill="1" applyBorder="1" applyAlignment="1">
      <alignment horizontal="center" vertical="center"/>
    </xf>
    <xf numFmtId="179" fontId="10" fillId="0" borderId="18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right" vertical="center" wrapText="1"/>
    </xf>
    <xf numFmtId="0" fontId="11" fillId="8" borderId="18" xfId="0" applyFont="1" applyFill="1" applyBorder="1" applyAlignment="1">
      <alignment horizontal="right" vertical="center"/>
    </xf>
    <xf numFmtId="179" fontId="10" fillId="8" borderId="18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9" borderId="29" xfId="0" applyFont="1" applyFill="1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10" fillId="1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right" vertical="center"/>
    </xf>
    <xf numFmtId="0" fontId="17" fillId="0" borderId="18" xfId="0" applyFont="1" applyFill="1" applyBorder="1" applyAlignment="1">
      <alignment horizontal="right" vertical="center"/>
    </xf>
    <xf numFmtId="176" fontId="16" fillId="0" borderId="18" xfId="0" applyNumberFormat="1" applyFont="1" applyFill="1" applyBorder="1" applyAlignment="1">
      <alignment horizontal="center" vertical="center"/>
    </xf>
    <xf numFmtId="179" fontId="16" fillId="0" borderId="18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right" vertical="center"/>
    </xf>
    <xf numFmtId="0" fontId="17" fillId="8" borderId="18" xfId="0" applyFont="1" applyFill="1" applyBorder="1" applyAlignment="1">
      <alignment horizontal="right" vertical="center"/>
    </xf>
    <xf numFmtId="179" fontId="16" fillId="8" borderId="18" xfId="0" applyNumberFormat="1" applyFont="1" applyFill="1" applyBorder="1" applyAlignment="1">
      <alignment horizontal="center" vertical="center"/>
    </xf>
    <xf numFmtId="0" fontId="8" fillId="9" borderId="34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horizontal="center" vertical="center"/>
    </xf>
    <xf numFmtId="0" fontId="17" fillId="11" borderId="18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176" fontId="18" fillId="0" borderId="18" xfId="49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14" fillId="0" borderId="0" xfId="0" applyFont="1" applyFill="1" applyAlignment="1">
      <alignment wrapText="1"/>
    </xf>
    <xf numFmtId="0" fontId="14" fillId="12" borderId="18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 vertical="center"/>
    </xf>
    <xf numFmtId="0" fontId="14" fillId="12" borderId="18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20" fillId="0" borderId="35" xfId="0" applyFont="1" applyBorder="1">
      <alignment vertical="center"/>
    </xf>
    <xf numFmtId="0" fontId="22" fillId="3" borderId="0" xfId="0" applyFont="1" applyFill="1" applyBorder="1" applyAlignment="1">
      <alignment horizontal="center"/>
    </xf>
    <xf numFmtId="0" fontId="14" fillId="0" borderId="34" xfId="0" applyFont="1" applyFill="1" applyBorder="1" applyAlignment="1"/>
    <xf numFmtId="180" fontId="14" fillId="0" borderId="18" xfId="0" applyNumberFormat="1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177" fontId="14" fillId="0" borderId="18" xfId="0" applyNumberFormat="1" applyFont="1" applyFill="1" applyBorder="1" applyAlignment="1"/>
    <xf numFmtId="178" fontId="14" fillId="8" borderId="34" xfId="0" applyNumberFormat="1" applyFont="1" applyFill="1" applyBorder="1" applyAlignment="1"/>
    <xf numFmtId="0" fontId="14" fillId="8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181" fontId="3" fillId="0" borderId="4" xfId="0" applyNumberFormat="1" applyFont="1" applyBorder="1" applyAlignment="1">
      <alignment horizontal="center" vertical="center" wrapText="1"/>
    </xf>
    <xf numFmtId="181" fontId="14" fillId="8" borderId="18" xfId="0" applyNumberFormat="1" applyFont="1" applyFill="1" applyBorder="1" applyAlignment="1"/>
    <xf numFmtId="178" fontId="14" fillId="8" borderId="18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right"/>
    </xf>
    <xf numFmtId="10" fontId="22" fillId="8" borderId="18" xfId="3" applyNumberFormat="1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/>
    </xf>
    <xf numFmtId="179" fontId="14" fillId="8" borderId="29" xfId="3" applyNumberFormat="1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2" fillId="9" borderId="18" xfId="0" applyFont="1" applyFill="1" applyBorder="1" applyAlignment="1"/>
    <xf numFmtId="0" fontId="22" fillId="0" borderId="0" xfId="0" applyFont="1" applyFill="1" applyAlignment="1">
      <alignment horizontal="center" vertical="center"/>
    </xf>
    <xf numFmtId="0" fontId="22" fillId="0" borderId="36" xfId="0" applyFont="1" applyFill="1" applyBorder="1" applyAlignment="1">
      <alignment horizontal="center" vertical="center"/>
    </xf>
    <xf numFmtId="10" fontId="20" fillId="3" borderId="36" xfId="3" applyNumberFormat="1" applyFont="1" applyFill="1" applyBorder="1" applyAlignment="1">
      <alignment horizontal="center" vertical="center"/>
    </xf>
    <xf numFmtId="0" fontId="14" fillId="0" borderId="18" xfId="0" applyFont="1" applyFill="1" applyBorder="1" applyAlignment="1"/>
    <xf numFmtId="0" fontId="22" fillId="0" borderId="37" xfId="0" applyFont="1" applyFill="1" applyBorder="1" applyAlignment="1">
      <alignment horizontal="center" vertical="center"/>
    </xf>
    <xf numFmtId="10" fontId="20" fillId="3" borderId="37" xfId="3" applyNumberFormat="1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2" fillId="0" borderId="35" xfId="0" applyFont="1" applyFill="1" applyBorder="1" applyAlignment="1">
      <alignment vertical="center"/>
    </xf>
    <xf numFmtId="10" fontId="20" fillId="3" borderId="35" xfId="3" applyNumberFormat="1" applyFont="1" applyFill="1" applyBorder="1" applyAlignment="1">
      <alignment horizontal="center" vertical="center"/>
    </xf>
    <xf numFmtId="181" fontId="14" fillId="12" borderId="18" xfId="0" applyNumberFormat="1" applyFont="1" applyFill="1" applyBorder="1" applyAlignment="1">
      <alignment vertical="center"/>
    </xf>
    <xf numFmtId="0" fontId="22" fillId="0" borderId="18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right" vertical="center"/>
    </xf>
    <xf numFmtId="0" fontId="14" fillId="12" borderId="18" xfId="0" applyFont="1" applyFill="1" applyBorder="1" applyAlignment="1"/>
    <xf numFmtId="177" fontId="14" fillId="0" borderId="0" xfId="0" applyNumberFormat="1" applyFont="1" applyFill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22" fillId="9" borderId="0" xfId="0" applyFont="1" applyFill="1" applyBorder="1" applyAlignment="1">
      <alignment horizontal="center" vertical="center"/>
    </xf>
    <xf numFmtId="0" fontId="20" fillId="0" borderId="18" xfId="0" applyFont="1" applyBorder="1">
      <alignment vertical="center"/>
    </xf>
    <xf numFmtId="0" fontId="20" fillId="0" borderId="38" xfId="0" applyFont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/>
    </xf>
    <xf numFmtId="0" fontId="14" fillId="8" borderId="3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20" fillId="0" borderId="0" xfId="0" applyFont="1" applyAlignment="1">
      <alignment horizontal="right" vertical="center"/>
    </xf>
    <xf numFmtId="0" fontId="23" fillId="9" borderId="0" xfId="0" applyFont="1" applyFill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181" fontId="14" fillId="8" borderId="18" xfId="0" applyNumberFormat="1" applyFont="1" applyFill="1" applyBorder="1" applyAlignment="1">
      <alignment vertical="center"/>
    </xf>
    <xf numFmtId="0" fontId="14" fillId="8" borderId="18" xfId="0" applyFont="1" applyFill="1" applyBorder="1" applyAlignment="1"/>
    <xf numFmtId="0" fontId="22" fillId="0" borderId="0" xfId="0" applyFont="1" applyFill="1" applyBorder="1" applyAlignment="1">
      <alignment horizontal="center"/>
    </xf>
    <xf numFmtId="179" fontId="22" fillId="8" borderId="18" xfId="3" applyNumberFormat="1" applyFont="1" applyFill="1" applyBorder="1" applyAlignment="1"/>
    <xf numFmtId="0" fontId="20" fillId="3" borderId="18" xfId="0" applyFont="1" applyFill="1" applyBorder="1">
      <alignment vertical="center"/>
    </xf>
    <xf numFmtId="0" fontId="20" fillId="3" borderId="18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177" fontId="20" fillId="0" borderId="18" xfId="0" applyNumberFormat="1" applyFont="1" applyBorder="1" applyAlignment="1">
      <alignment horizontal="center" vertical="center"/>
    </xf>
    <xf numFmtId="179" fontId="20" fillId="0" borderId="18" xfId="3" applyNumberFormat="1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0" fontId="25" fillId="5" borderId="39" xfId="0" applyFont="1" applyFill="1" applyBorder="1" applyAlignment="1">
      <alignment vertical="center"/>
    </xf>
    <xf numFmtId="0" fontId="25" fillId="5" borderId="40" xfId="0" applyFont="1" applyFill="1" applyBorder="1" applyAlignment="1">
      <alignment vertical="center"/>
    </xf>
    <xf numFmtId="0" fontId="25" fillId="5" borderId="0" xfId="0" applyFont="1" applyFill="1" applyAlignment="1">
      <alignment vertical="center"/>
    </xf>
    <xf numFmtId="177" fontId="14" fillId="0" borderId="18" xfId="0" applyNumberFormat="1" applyFont="1" applyFill="1" applyBorder="1" applyAlignment="1">
      <alignment horizontal="center" vertical="center"/>
    </xf>
    <xf numFmtId="0" fontId="25" fillId="5" borderId="18" xfId="0" applyFont="1" applyFill="1" applyBorder="1" applyAlignment="1">
      <alignment horizontal="left" vertical="center" wrapText="1"/>
    </xf>
    <xf numFmtId="179" fontId="14" fillId="0" borderId="18" xfId="3" applyNumberFormat="1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justify" vertical="center" wrapText="1" indent="2"/>
    </xf>
    <xf numFmtId="0" fontId="26" fillId="0" borderId="3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177" fontId="14" fillId="3" borderId="18" xfId="0" applyNumberFormat="1" applyFont="1" applyFill="1" applyBorder="1" applyAlignment="1">
      <alignment horizontal="center" vertical="center"/>
    </xf>
    <xf numFmtId="10" fontId="14" fillId="0" borderId="18" xfId="3" applyNumberFormat="1" applyFont="1" applyFill="1" applyBorder="1" applyAlignment="1">
      <alignment horizontal="center" vertical="center"/>
    </xf>
    <xf numFmtId="0" fontId="26" fillId="0" borderId="35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30" fillId="0" borderId="18" xfId="0" applyFont="1" applyBorder="1" applyAlignment="1">
      <alignment horizontal="justify" vertical="center" wrapText="1" indent="2"/>
    </xf>
    <xf numFmtId="0" fontId="21" fillId="0" borderId="18" xfId="0" applyFont="1" applyBorder="1" applyAlignment="1">
      <alignment vertical="center" wrapText="1"/>
    </xf>
    <xf numFmtId="0" fontId="20" fillId="0" borderId="18" xfId="0" applyFont="1" applyBorder="1" applyAlignment="1">
      <alignment vertical="center"/>
    </xf>
    <xf numFmtId="0" fontId="26" fillId="0" borderId="18" xfId="0" applyFont="1" applyBorder="1" applyAlignment="1">
      <alignment vertical="center" wrapText="1"/>
    </xf>
    <xf numFmtId="0" fontId="31" fillId="0" borderId="18" xfId="0" applyFont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25" fillId="0" borderId="36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5" fillId="5" borderId="31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21" fillId="13" borderId="18" xfId="0" applyFont="1" applyFill="1" applyBorder="1" applyAlignment="1">
      <alignment horizontal="center" vertical="center" wrapText="1"/>
    </xf>
    <xf numFmtId="0" fontId="26" fillId="13" borderId="18" xfId="0" applyFont="1" applyFill="1" applyBorder="1" applyAlignment="1">
      <alignment horizontal="center" vertical="center" wrapText="1"/>
    </xf>
    <xf numFmtId="0" fontId="21" fillId="13" borderId="36" xfId="0" applyFont="1" applyFill="1" applyBorder="1" applyAlignment="1">
      <alignment horizontal="center" vertical="center" wrapText="1"/>
    </xf>
    <xf numFmtId="0" fontId="21" fillId="13" borderId="37" xfId="0" applyFont="1" applyFill="1" applyBorder="1" applyAlignment="1">
      <alignment horizontal="center" vertical="center" wrapText="1"/>
    </xf>
    <xf numFmtId="0" fontId="21" fillId="13" borderId="3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5" fillId="0" borderId="35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1" fillId="0" borderId="29" xfId="0" applyFont="1" applyBorder="1" applyAlignment="1">
      <alignment vertical="center" wrapText="1"/>
    </xf>
    <xf numFmtId="0" fontId="20" fillId="0" borderId="0" xfId="0" applyFont="1" applyFill="1">
      <alignment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justify" vertical="center"/>
    </xf>
    <xf numFmtId="0" fontId="21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6" fillId="14" borderId="18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178" fontId="33" fillId="0" borderId="18" xfId="0" applyNumberFormat="1" applyFont="1" applyFill="1" applyBorder="1" applyAlignment="1">
      <alignment horizontal="center" vertical="center"/>
    </xf>
    <xf numFmtId="177" fontId="34" fillId="0" borderId="18" xfId="0" applyNumberFormat="1" applyFont="1" applyBorder="1" applyAlignment="1">
      <alignment horizontal="center" vertical="center"/>
    </xf>
    <xf numFmtId="10" fontId="34" fillId="0" borderId="18" xfId="3" applyNumberFormat="1" applyFont="1" applyBorder="1" applyAlignment="1">
      <alignment horizontal="center" vertical="center"/>
    </xf>
    <xf numFmtId="178" fontId="21" fillId="0" borderId="0" xfId="0" applyNumberFormat="1" applyFont="1" applyFill="1" applyAlignment="1">
      <alignment horizontal="center" vertical="center"/>
    </xf>
    <xf numFmtId="0" fontId="34" fillId="0" borderId="18" xfId="0" applyFont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182" fontId="34" fillId="0" borderId="18" xfId="0" applyNumberFormat="1" applyFont="1" applyFill="1" applyBorder="1" applyAlignment="1">
      <alignment horizontal="center" vertical="center"/>
    </xf>
    <xf numFmtId="177" fontId="34" fillId="5" borderId="18" xfId="0" applyNumberFormat="1" applyFont="1" applyFill="1" applyBorder="1" applyAlignment="1">
      <alignment horizontal="center" vertical="center"/>
    </xf>
    <xf numFmtId="178" fontId="34" fillId="5" borderId="18" xfId="0" applyNumberFormat="1" applyFont="1" applyFill="1" applyBorder="1" applyAlignment="1">
      <alignment horizontal="center" vertical="center"/>
    </xf>
    <xf numFmtId="10" fontId="34" fillId="3" borderId="18" xfId="3" applyNumberFormat="1" applyFont="1" applyFill="1" applyBorder="1" applyAlignment="1">
      <alignment horizontal="center" vertical="center"/>
    </xf>
    <xf numFmtId="177" fontId="21" fillId="0" borderId="0" xfId="0" applyNumberFormat="1" applyFont="1" applyFill="1" applyAlignment="1">
      <alignment horizontal="center" vertical="center"/>
    </xf>
    <xf numFmtId="0" fontId="31" fillId="9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Fill="1">
      <alignment vertical="center"/>
    </xf>
    <xf numFmtId="183" fontId="34" fillId="0" borderId="18" xfId="0" applyNumberFormat="1" applyFont="1" applyFill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179" fontId="34" fillId="0" borderId="18" xfId="3" applyNumberFormat="1" applyFont="1" applyBorder="1" applyAlignment="1">
      <alignment horizontal="center" vertical="center"/>
    </xf>
    <xf numFmtId="177" fontId="21" fillId="0" borderId="0" xfId="0" applyNumberFormat="1" applyFont="1" applyFill="1" applyBorder="1" applyAlignment="1">
      <alignment horizontal="center" vertical="center"/>
    </xf>
    <xf numFmtId="178" fontId="34" fillId="0" borderId="18" xfId="0" applyNumberFormat="1" applyFont="1" applyFill="1" applyBorder="1" applyAlignment="1">
      <alignment horizontal="center" vertical="center"/>
    </xf>
    <xf numFmtId="0" fontId="34" fillId="5" borderId="18" xfId="0" applyFont="1" applyFill="1" applyBorder="1" applyAlignment="1">
      <alignment horizontal="center" vertical="center"/>
    </xf>
    <xf numFmtId="9" fontId="34" fillId="5" borderId="18" xfId="3" applyNumberFormat="1" applyFont="1" applyFill="1" applyBorder="1" applyAlignment="1">
      <alignment horizontal="center" vertical="center"/>
    </xf>
    <xf numFmtId="0" fontId="26" fillId="5" borderId="18" xfId="0" applyFont="1" applyFill="1" applyBorder="1" applyAlignment="1">
      <alignment horizontal="center" vertical="center"/>
    </xf>
    <xf numFmtId="184" fontId="34" fillId="5" borderId="18" xfId="0" applyNumberFormat="1" applyFont="1" applyFill="1" applyBorder="1" applyAlignment="1">
      <alignment horizontal="center" vertical="center"/>
    </xf>
    <xf numFmtId="177" fontId="31" fillId="9" borderId="0" xfId="0" applyNumberFormat="1" applyFont="1" applyFill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179" fontId="20" fillId="0" borderId="0" xfId="0" applyNumberFormat="1" applyFont="1">
      <alignment vertical="center"/>
    </xf>
    <xf numFmtId="184" fontId="33" fillId="0" borderId="18" xfId="0" applyNumberFormat="1" applyFont="1" applyFill="1" applyBorder="1" applyAlignment="1">
      <alignment horizontal="center" vertical="center"/>
    </xf>
    <xf numFmtId="178" fontId="34" fillId="0" borderId="18" xfId="0" applyNumberFormat="1" applyFont="1" applyBorder="1" applyAlignment="1">
      <alignment horizontal="center" vertical="center"/>
    </xf>
    <xf numFmtId="181" fontId="21" fillId="0" borderId="0" xfId="0" applyNumberFormat="1" applyFont="1" applyFill="1" applyAlignment="1">
      <alignment horizontal="center" vertical="center"/>
    </xf>
    <xf numFmtId="179" fontId="34" fillId="5" borderId="18" xfId="3" applyNumberFormat="1" applyFont="1" applyFill="1" applyBorder="1" applyAlignment="1">
      <alignment horizontal="center" vertical="center"/>
    </xf>
    <xf numFmtId="185" fontId="21" fillId="0" borderId="0" xfId="0" applyNumberFormat="1" applyFont="1">
      <alignment vertical="center"/>
    </xf>
    <xf numFmtId="0" fontId="25" fillId="5" borderId="0" xfId="0" applyFont="1" applyFill="1" applyAlignment="1">
      <alignment horizontal="left" vertical="center" wrapText="1"/>
    </xf>
    <xf numFmtId="0" fontId="25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177" fontId="15" fillId="0" borderId="0" xfId="0" applyNumberFormat="1" applyFont="1" applyFill="1" applyAlignment="1">
      <alignment horizontal="center" vertical="center" wrapText="1"/>
    </xf>
    <xf numFmtId="0" fontId="26" fillId="0" borderId="18" xfId="0" applyFont="1" applyBorder="1" applyAlignment="1">
      <alignment horizontal="justify" vertical="center" wrapText="1"/>
    </xf>
    <xf numFmtId="181" fontId="15" fillId="0" borderId="0" xfId="0" applyNumberFormat="1" applyFont="1" applyFill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178" fontId="15" fillId="0" borderId="0" xfId="0" applyNumberFormat="1" applyFont="1" applyFill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178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/>
    <xf numFmtId="0" fontId="21" fillId="0" borderId="18" xfId="0" applyFont="1" applyBorder="1" applyAlignment="1">
      <alignment horizontal="justify" vertical="center" wrapText="1"/>
    </xf>
    <xf numFmtId="181" fontId="14" fillId="0" borderId="0" xfId="0" applyNumberFormat="1" applyFont="1" applyFill="1" applyAlignment="1">
      <alignment horizontal="center" vertical="center"/>
    </xf>
    <xf numFmtId="0" fontId="35" fillId="0" borderId="18" xfId="0" applyFont="1" applyBorder="1" applyAlignment="1">
      <alignment horizontal="justify" vertical="center" wrapText="1"/>
    </xf>
    <xf numFmtId="0" fontId="36" fillId="0" borderId="18" xfId="0" applyFont="1" applyBorder="1" applyAlignment="1">
      <alignment horizontal="justify" vertical="center" wrapText="1"/>
    </xf>
    <xf numFmtId="0" fontId="30" fillId="13" borderId="18" xfId="0" applyFont="1" applyFill="1" applyBorder="1" applyAlignment="1">
      <alignment horizontal="center" vertical="center" wrapText="1"/>
    </xf>
    <xf numFmtId="0" fontId="29" fillId="13" borderId="18" xfId="0" applyFont="1" applyFill="1" applyBorder="1" applyAlignment="1">
      <alignment horizontal="center" vertical="center" wrapText="1"/>
    </xf>
    <xf numFmtId="0" fontId="26" fillId="13" borderId="36" xfId="0" applyFont="1" applyFill="1" applyBorder="1" applyAlignment="1">
      <alignment horizontal="center" vertical="center" wrapText="1"/>
    </xf>
    <xf numFmtId="0" fontId="26" fillId="13" borderId="37" xfId="0" applyFont="1" applyFill="1" applyBorder="1" applyAlignment="1">
      <alignment horizontal="center" vertical="center" wrapText="1"/>
    </xf>
    <xf numFmtId="0" fontId="26" fillId="13" borderId="35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67310</xdr:colOff>
      <xdr:row>29</xdr:row>
      <xdr:rowOff>60325</xdr:rowOff>
    </xdr:from>
    <xdr:to>
      <xdr:col>10</xdr:col>
      <xdr:colOff>495935</xdr:colOff>
      <xdr:row>34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310" y="5965825"/>
          <a:ext cx="6276975" cy="1409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21590</xdr:colOff>
      <xdr:row>38</xdr:row>
      <xdr:rowOff>108585</xdr:rowOff>
    </xdr:from>
    <xdr:to>
      <xdr:col>12</xdr:col>
      <xdr:colOff>323215</xdr:colOff>
      <xdr:row>45</xdr:row>
      <xdr:rowOff>95885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115" y="7957185"/>
          <a:ext cx="6276975" cy="1409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58420</xdr:colOff>
      <xdr:row>19</xdr:row>
      <xdr:rowOff>42545</xdr:rowOff>
    </xdr:from>
    <xdr:to>
      <xdr:col>19</xdr:col>
      <xdr:colOff>73025</xdr:colOff>
      <xdr:row>35</xdr:row>
      <xdr:rowOff>80010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68845" y="3738245"/>
          <a:ext cx="3307715" cy="288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96520</xdr:colOff>
      <xdr:row>19</xdr:row>
      <xdr:rowOff>27305</xdr:rowOff>
    </xdr:from>
    <xdr:to>
      <xdr:col>29</xdr:col>
      <xdr:colOff>332740</xdr:colOff>
      <xdr:row>43</xdr:row>
      <xdr:rowOff>55245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00055" y="3723005"/>
          <a:ext cx="5438140" cy="41713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2" topLeftCell="A3" activePane="bottomLeft" state="frozen"/>
      <selection/>
      <selection pane="bottomLeft" activeCell="M21" sqref="M21:M28"/>
    </sheetView>
  </sheetViews>
  <sheetFormatPr defaultColWidth="9" defaultRowHeight="13.5"/>
  <cols>
    <col min="1" max="1" width="5.625" style="121" customWidth="1"/>
    <col min="2" max="2" width="10.25" style="122" customWidth="1"/>
    <col min="3" max="3" width="10.375" style="121" customWidth="1"/>
    <col min="4" max="4" width="7.625" style="119" customWidth="1"/>
    <col min="5" max="5" width="8" style="119" customWidth="1"/>
    <col min="6" max="6" width="1.875" style="246" customWidth="1"/>
    <col min="7" max="7" width="6" style="121" customWidth="1"/>
    <col min="8" max="8" width="10.25" style="119" customWidth="1"/>
    <col min="9" max="9" width="9.375" style="119" customWidth="1"/>
    <col min="10" max="10" width="7.375" style="119" customWidth="1"/>
    <col min="11" max="11" width="8.75" style="119" customWidth="1"/>
    <col min="12" max="12" width="2.25" style="246" customWidth="1"/>
    <col min="13" max="13" width="9.625" style="247" customWidth="1"/>
    <col min="14" max="14" width="29.875" style="248" customWidth="1"/>
    <col min="15" max="15" width="11.75" style="247" customWidth="1"/>
    <col min="16" max="16" width="36.625" style="249" customWidth="1"/>
    <col min="17" max="17" width="9" style="119"/>
    <col min="18" max="18" width="13.25" style="122" customWidth="1"/>
    <col min="19" max="19" width="43.5" style="122" customWidth="1"/>
    <col min="20" max="20" width="10.625" style="122" customWidth="1"/>
    <col min="21" max="21" width="23.75" style="121" customWidth="1"/>
    <col min="22" max="16380" width="9" style="119"/>
  </cols>
  <sheetData>
    <row r="1" s="119" customFormat="1" ht="15" customHeight="1" spans="1:21">
      <c r="A1" s="177" t="s">
        <v>0</v>
      </c>
      <c r="B1" s="250" t="s">
        <v>1</v>
      </c>
      <c r="C1" s="251"/>
      <c r="D1" s="251"/>
      <c r="E1" s="251"/>
      <c r="F1" s="252"/>
      <c r="G1" s="177" t="s">
        <v>2</v>
      </c>
      <c r="H1" s="251" t="s">
        <v>3</v>
      </c>
      <c r="I1" s="251"/>
      <c r="J1" s="251"/>
      <c r="K1" s="251"/>
      <c r="L1" s="246"/>
      <c r="M1" s="291" t="s">
        <v>4</v>
      </c>
      <c r="N1" s="292"/>
      <c r="O1" s="293"/>
      <c r="P1" s="294"/>
      <c r="R1" s="291" t="s">
        <v>4</v>
      </c>
      <c r="S1" s="293"/>
      <c r="T1" s="293"/>
      <c r="U1" s="293"/>
    </row>
    <row r="2" s="119" customFormat="1" ht="15" customHeight="1" spans="1:21">
      <c r="A2" s="253" t="s">
        <v>5</v>
      </c>
      <c r="B2" s="254" t="s">
        <v>6</v>
      </c>
      <c r="C2" s="255" t="s">
        <v>7</v>
      </c>
      <c r="D2" s="256" t="s">
        <v>8</v>
      </c>
      <c r="E2" s="256" t="s">
        <v>9</v>
      </c>
      <c r="F2" s="257"/>
      <c r="G2" s="258" t="s">
        <v>5</v>
      </c>
      <c r="H2" s="254" t="s">
        <v>10</v>
      </c>
      <c r="I2" s="255" t="s">
        <v>7</v>
      </c>
      <c r="J2" s="256" t="s">
        <v>8</v>
      </c>
      <c r="K2" s="256" t="s">
        <v>9</v>
      </c>
      <c r="L2" s="295"/>
      <c r="M2" s="293"/>
      <c r="N2" s="292"/>
      <c r="O2" s="293"/>
      <c r="P2" s="294"/>
      <c r="R2" s="293"/>
      <c r="S2" s="293"/>
      <c r="T2" s="293"/>
      <c r="U2" s="293"/>
    </row>
    <row r="3" s="119" customFormat="1" ht="15" customHeight="1" spans="1:21">
      <c r="A3" s="259">
        <v>1</v>
      </c>
      <c r="B3" s="260" t="s">
        <v>11</v>
      </c>
      <c r="C3" s="260">
        <v>63.2</v>
      </c>
      <c r="D3" s="261" t="e">
        <f>B3-C3</f>
        <v>#VALUE!</v>
      </c>
      <c r="E3" s="262" t="e">
        <f>D3/C3*100%</f>
        <v>#VALUE!</v>
      </c>
      <c r="F3" s="263"/>
      <c r="G3" s="259">
        <v>1</v>
      </c>
      <c r="H3" s="264">
        <v>408</v>
      </c>
      <c r="I3" s="264">
        <v>417</v>
      </c>
      <c r="J3" s="275">
        <f t="shared" ref="J3:J12" si="0">H3-I3</f>
        <v>-9</v>
      </c>
      <c r="K3" s="276">
        <f t="shared" ref="K3:K12" si="1">J3/I3*100%</f>
        <v>-0.0215827338129496</v>
      </c>
      <c r="L3" s="296"/>
      <c r="M3" s="197" t="s">
        <v>12</v>
      </c>
      <c r="N3" s="197" t="s">
        <v>13</v>
      </c>
      <c r="O3" s="197" t="s">
        <v>14</v>
      </c>
      <c r="P3" s="297" t="s">
        <v>15</v>
      </c>
      <c r="R3" s="236" t="s">
        <v>12</v>
      </c>
      <c r="S3" s="236" t="s">
        <v>16</v>
      </c>
      <c r="T3" s="236" t="s">
        <v>14</v>
      </c>
      <c r="U3" s="236" t="s">
        <v>15</v>
      </c>
    </row>
    <row r="4" s="119" customFormat="1" ht="15" customHeight="1" spans="1:21">
      <c r="A4" s="259">
        <v>2</v>
      </c>
      <c r="B4" s="260">
        <v>55.52</v>
      </c>
      <c r="C4" s="260">
        <v>61.3</v>
      </c>
      <c r="D4" s="261">
        <f t="shared" ref="D3:D6" si="2">B4-C4</f>
        <v>-5.77999999999999</v>
      </c>
      <c r="E4" s="262">
        <f t="shared" ref="E3:E12" si="3">D4/C4*100%</f>
        <v>-0.0942903752039151</v>
      </c>
      <c r="F4" s="263"/>
      <c r="G4" s="259">
        <v>2</v>
      </c>
      <c r="H4" s="264">
        <v>403</v>
      </c>
      <c r="I4" s="264">
        <v>396</v>
      </c>
      <c r="J4" s="275">
        <f t="shared" si="0"/>
        <v>7</v>
      </c>
      <c r="K4" s="276">
        <f t="shared" si="1"/>
        <v>0.0176767676767677</v>
      </c>
      <c r="L4" s="296"/>
      <c r="M4" s="216" t="s">
        <v>17</v>
      </c>
      <c r="N4" s="220" t="s">
        <v>18</v>
      </c>
      <c r="O4" s="203" t="s">
        <v>19</v>
      </c>
      <c r="P4" s="202">
        <v>1</v>
      </c>
      <c r="R4" s="236" t="s">
        <v>20</v>
      </c>
      <c r="S4" s="236" t="s">
        <v>21</v>
      </c>
      <c r="T4" s="235" t="s">
        <v>22</v>
      </c>
      <c r="U4" s="308" t="s">
        <v>23</v>
      </c>
    </row>
    <row r="5" s="119" customFormat="1" ht="15" customHeight="1" spans="1:21">
      <c r="A5" s="265">
        <v>3</v>
      </c>
      <c r="B5" s="266">
        <v>49.55</v>
      </c>
      <c r="C5" s="266">
        <v>48.5</v>
      </c>
      <c r="D5" s="261">
        <f t="shared" si="2"/>
        <v>1.05</v>
      </c>
      <c r="E5" s="262">
        <f t="shared" si="3"/>
        <v>0.0216494845360824</v>
      </c>
      <c r="F5" s="263"/>
      <c r="G5" s="259">
        <v>3</v>
      </c>
      <c r="H5" s="264">
        <v>302</v>
      </c>
      <c r="I5" s="264">
        <v>388</v>
      </c>
      <c r="J5" s="275">
        <f t="shared" si="0"/>
        <v>-86</v>
      </c>
      <c r="K5" s="276">
        <f t="shared" si="1"/>
        <v>-0.221649484536082</v>
      </c>
      <c r="L5" s="296"/>
      <c r="M5" s="216"/>
      <c r="N5" s="227"/>
      <c r="O5" s="128"/>
      <c r="P5" s="209"/>
      <c r="R5" s="235"/>
      <c r="S5" s="235"/>
      <c r="T5" s="235"/>
      <c r="U5" s="309"/>
    </row>
    <row r="6" s="119" customFormat="1" ht="15" customHeight="1" spans="1:21">
      <c r="A6" s="253" t="s">
        <v>24</v>
      </c>
      <c r="B6" s="267">
        <f>AVERAGE(B3:B5)</f>
        <v>52.535</v>
      </c>
      <c r="C6" s="267">
        <v>33.6</v>
      </c>
      <c r="D6" s="268">
        <f t="shared" si="2"/>
        <v>18.935</v>
      </c>
      <c r="E6" s="269">
        <f t="shared" si="3"/>
        <v>0.563541666666666</v>
      </c>
      <c r="F6" s="270"/>
      <c r="G6" s="259">
        <v>4</v>
      </c>
      <c r="H6" s="264">
        <v>387</v>
      </c>
      <c r="I6" s="264">
        <v>411</v>
      </c>
      <c r="J6" s="275">
        <f t="shared" si="0"/>
        <v>-24</v>
      </c>
      <c r="K6" s="276">
        <f t="shared" si="1"/>
        <v>-0.0583941605839416</v>
      </c>
      <c r="L6" s="298"/>
      <c r="M6" s="216"/>
      <c r="N6" s="244" t="s">
        <v>25</v>
      </c>
      <c r="O6" s="170" t="s">
        <v>22</v>
      </c>
      <c r="P6" s="299" t="s">
        <v>26</v>
      </c>
      <c r="R6" s="235"/>
      <c r="S6" s="235" t="s">
        <v>27</v>
      </c>
      <c r="T6" s="235" t="s">
        <v>28</v>
      </c>
      <c r="U6" s="309"/>
    </row>
    <row r="7" s="119" customFormat="1" ht="15" customHeight="1" spans="1:21">
      <c r="A7" s="271" t="s">
        <v>29</v>
      </c>
      <c r="B7" s="122"/>
      <c r="C7" s="272"/>
      <c r="D7" s="122"/>
      <c r="E7" s="122"/>
      <c r="F7" s="273"/>
      <c r="G7" s="259">
        <v>5</v>
      </c>
      <c r="H7" s="264">
        <v>403</v>
      </c>
      <c r="I7" s="264">
        <v>411</v>
      </c>
      <c r="J7" s="275">
        <f t="shared" si="0"/>
        <v>-8</v>
      </c>
      <c r="K7" s="276">
        <f t="shared" si="1"/>
        <v>-0.0194647201946472</v>
      </c>
      <c r="L7" s="300"/>
      <c r="M7" s="216"/>
      <c r="N7" s="301" t="s">
        <v>27</v>
      </c>
      <c r="O7" s="170" t="s">
        <v>28</v>
      </c>
      <c r="P7" s="299"/>
      <c r="R7" s="235"/>
      <c r="S7" s="235" t="s">
        <v>30</v>
      </c>
      <c r="T7" s="235" t="s">
        <v>31</v>
      </c>
      <c r="U7" s="309"/>
    </row>
    <row r="8" s="119" customFormat="1" ht="15" customHeight="1" spans="1:21">
      <c r="A8" s="148">
        <v>1</v>
      </c>
      <c r="B8" s="274">
        <v>6.223</v>
      </c>
      <c r="C8" s="260">
        <v>6.02</v>
      </c>
      <c r="D8" s="275">
        <f>B8-C8</f>
        <v>0.203</v>
      </c>
      <c r="E8" s="276">
        <f t="shared" si="3"/>
        <v>0.0337209302325582</v>
      </c>
      <c r="F8" s="252"/>
      <c r="G8" s="259">
        <v>6</v>
      </c>
      <c r="H8" s="264">
        <v>398</v>
      </c>
      <c r="I8" s="264">
        <v>415</v>
      </c>
      <c r="J8" s="275">
        <f t="shared" si="0"/>
        <v>-17</v>
      </c>
      <c r="K8" s="276">
        <f t="shared" si="1"/>
        <v>-0.0409638554216867</v>
      </c>
      <c r="L8" s="300"/>
      <c r="M8" s="216"/>
      <c r="N8" s="301" t="s">
        <v>30</v>
      </c>
      <c r="O8" s="170" t="s">
        <v>31</v>
      </c>
      <c r="P8" s="299"/>
      <c r="R8" s="235"/>
      <c r="S8" s="236" t="s">
        <v>32</v>
      </c>
      <c r="T8" s="235" t="s">
        <v>33</v>
      </c>
      <c r="U8" s="309"/>
    </row>
    <row r="9" s="119" customFormat="1" ht="15" customHeight="1" spans="1:21">
      <c r="A9" s="148">
        <v>2</v>
      </c>
      <c r="B9" s="274">
        <v>6.428</v>
      </c>
      <c r="C9" s="260">
        <v>6.17</v>
      </c>
      <c r="D9" s="275">
        <f>B9-C9</f>
        <v>0.258</v>
      </c>
      <c r="E9" s="276">
        <f t="shared" si="3"/>
        <v>0.0418152350081037</v>
      </c>
      <c r="F9" s="277"/>
      <c r="G9" s="259">
        <v>7</v>
      </c>
      <c r="H9" s="264">
        <v>405</v>
      </c>
      <c r="I9" s="264">
        <v>422</v>
      </c>
      <c r="J9" s="275">
        <f t="shared" si="0"/>
        <v>-17</v>
      </c>
      <c r="K9" s="276">
        <f t="shared" si="1"/>
        <v>-0.0402843601895735</v>
      </c>
      <c r="L9" s="302"/>
      <c r="M9" s="216"/>
      <c r="N9" s="244" t="s">
        <v>32</v>
      </c>
      <c r="O9" s="170" t="s">
        <v>33</v>
      </c>
      <c r="P9" s="299"/>
      <c r="R9" s="236" t="s">
        <v>34</v>
      </c>
      <c r="S9" s="236" t="s">
        <v>35</v>
      </c>
      <c r="T9" s="235" t="s">
        <v>36</v>
      </c>
      <c r="U9" s="308" t="s">
        <v>37</v>
      </c>
    </row>
    <row r="10" s="119" customFormat="1" ht="15" customHeight="1" spans="1:21">
      <c r="A10" s="148">
        <v>3</v>
      </c>
      <c r="B10" s="274">
        <v>6.468</v>
      </c>
      <c r="C10" s="260">
        <v>6.24</v>
      </c>
      <c r="D10" s="261">
        <f>B10-C10</f>
        <v>0.228</v>
      </c>
      <c r="E10" s="276">
        <f t="shared" si="3"/>
        <v>0.0365384615384615</v>
      </c>
      <c r="F10" s="270"/>
      <c r="G10" s="259">
        <v>8</v>
      </c>
      <c r="H10" s="264">
        <v>400</v>
      </c>
      <c r="I10" s="264">
        <v>421</v>
      </c>
      <c r="J10" s="275">
        <f t="shared" si="0"/>
        <v>-21</v>
      </c>
      <c r="K10" s="276">
        <f t="shared" si="1"/>
        <v>-0.0498812351543943</v>
      </c>
      <c r="L10" s="300"/>
      <c r="M10" s="216"/>
      <c r="N10" s="244" t="s">
        <v>38</v>
      </c>
      <c r="O10" s="170" t="s">
        <v>22</v>
      </c>
      <c r="P10" s="297" t="s">
        <v>39</v>
      </c>
      <c r="R10" s="235"/>
      <c r="S10" s="235"/>
      <c r="T10" s="235"/>
      <c r="U10" s="309"/>
    </row>
    <row r="11" s="119" customFormat="1" ht="15" customHeight="1" spans="1:21">
      <c r="A11" s="148">
        <v>4</v>
      </c>
      <c r="B11" s="264">
        <v>24.952</v>
      </c>
      <c r="C11" s="278">
        <v>25.3</v>
      </c>
      <c r="D11" s="275">
        <f>B11-C11</f>
        <v>-0.347999999999999</v>
      </c>
      <c r="E11" s="276">
        <f t="shared" si="3"/>
        <v>-0.0137549407114624</v>
      </c>
      <c r="F11" s="270"/>
      <c r="G11" s="265">
        <v>9</v>
      </c>
      <c r="H11" s="264">
        <v>398</v>
      </c>
      <c r="I11" s="264">
        <v>420</v>
      </c>
      <c r="J11" s="275">
        <f t="shared" si="0"/>
        <v>-22</v>
      </c>
      <c r="K11" s="276">
        <f t="shared" si="1"/>
        <v>-0.0523809523809524</v>
      </c>
      <c r="L11" s="303"/>
      <c r="M11" s="216"/>
      <c r="N11" s="301"/>
      <c r="O11" s="170"/>
      <c r="P11" s="304"/>
      <c r="R11" s="235"/>
      <c r="S11" s="236" t="s">
        <v>40</v>
      </c>
      <c r="T11" s="235" t="s">
        <v>33</v>
      </c>
      <c r="U11" s="309"/>
    </row>
    <row r="12" s="119" customFormat="1" ht="21" customHeight="1" spans="1:21">
      <c r="A12" s="148" t="s">
        <v>24</v>
      </c>
      <c r="B12" s="279">
        <f>AVERAGE(B8:B11)</f>
        <v>11.01775</v>
      </c>
      <c r="C12" s="279">
        <f>AVERAGE(C8:C11)</f>
        <v>10.9325</v>
      </c>
      <c r="D12" s="279">
        <f>B12-C12</f>
        <v>0.0852499999999985</v>
      </c>
      <c r="E12" s="280">
        <f t="shared" si="3"/>
        <v>0.007797850445918</v>
      </c>
      <c r="F12" s="270"/>
      <c r="G12" s="281" t="s">
        <v>24</v>
      </c>
      <c r="H12" s="282">
        <f>AVERAGE(H3:H11)</f>
        <v>389.333333333333</v>
      </c>
      <c r="I12" s="282">
        <f>AVERAGE(I3:I11)</f>
        <v>411.222222222222</v>
      </c>
      <c r="J12" s="282">
        <f t="shared" si="0"/>
        <v>-21.8888888888889</v>
      </c>
      <c r="K12" s="289">
        <f t="shared" si="1"/>
        <v>-0.053228857065658</v>
      </c>
      <c r="L12" s="305"/>
      <c r="M12" s="216"/>
      <c r="N12" s="301"/>
      <c r="O12" s="170"/>
      <c r="P12" s="304"/>
      <c r="R12" s="236" t="s">
        <v>41</v>
      </c>
      <c r="S12" s="236" t="s">
        <v>42</v>
      </c>
      <c r="T12" s="235" t="s">
        <v>43</v>
      </c>
      <c r="U12" s="308" t="s">
        <v>37</v>
      </c>
    </row>
    <row r="13" s="119" customFormat="1" ht="15" customHeight="1" spans="1:21">
      <c r="A13" s="271" t="s">
        <v>44</v>
      </c>
      <c r="B13" s="122"/>
      <c r="C13" s="272"/>
      <c r="D13" s="122"/>
      <c r="E13" s="122"/>
      <c r="F13" s="270"/>
      <c r="G13" s="283" t="s">
        <v>45</v>
      </c>
      <c r="H13" s="270"/>
      <c r="I13" s="270"/>
      <c r="J13" s="270"/>
      <c r="K13" s="270"/>
      <c r="L13" s="305"/>
      <c r="M13" s="216" t="s">
        <v>46</v>
      </c>
      <c r="N13" s="220" t="s">
        <v>18</v>
      </c>
      <c r="O13" s="203" t="s">
        <v>19</v>
      </c>
      <c r="P13" s="202">
        <v>1</v>
      </c>
      <c r="R13" s="235"/>
      <c r="S13" s="235"/>
      <c r="T13" s="235"/>
      <c r="U13" s="309"/>
    </row>
    <row r="14" s="119" customFormat="1" ht="15" customHeight="1" spans="1:21">
      <c r="A14" s="148">
        <v>1</v>
      </c>
      <c r="B14" s="260">
        <v>66.9256</v>
      </c>
      <c r="C14" s="264">
        <v>63.7</v>
      </c>
      <c r="D14" s="275">
        <f t="shared" ref="D14:D19" si="4">B14-C14</f>
        <v>3.2256</v>
      </c>
      <c r="E14" s="276">
        <f t="shared" ref="E14:E19" si="5">D14/C14*100%</f>
        <v>0.0506373626373626</v>
      </c>
      <c r="F14" s="270"/>
      <c r="G14" s="259">
        <v>1</v>
      </c>
      <c r="H14" s="264">
        <v>408</v>
      </c>
      <c r="I14" s="264">
        <v>417</v>
      </c>
      <c r="J14" s="275">
        <f t="shared" ref="J14:J24" si="6">H14-I14</f>
        <v>-9</v>
      </c>
      <c r="K14" s="276">
        <f t="shared" ref="K14:K29" si="7">J14/I14*100%</f>
        <v>-0.0215827338129496</v>
      </c>
      <c r="L14" s="305"/>
      <c r="M14" s="216"/>
      <c r="N14" s="227"/>
      <c r="O14" s="128"/>
      <c r="P14" s="209"/>
      <c r="R14" s="235"/>
      <c r="S14" s="236" t="s">
        <v>47</v>
      </c>
      <c r="T14" s="235" t="s">
        <v>33</v>
      </c>
      <c r="U14" s="309"/>
    </row>
    <row r="15" s="119" customFormat="1" ht="15" customHeight="1" spans="1:21">
      <c r="A15" s="148">
        <v>2</v>
      </c>
      <c r="B15" s="260">
        <v>55.5174</v>
      </c>
      <c r="C15" s="264">
        <v>61.3</v>
      </c>
      <c r="D15" s="275">
        <f t="shared" si="4"/>
        <v>-5.7826</v>
      </c>
      <c r="E15" s="276">
        <f t="shared" si="5"/>
        <v>-0.0943327895595431</v>
      </c>
      <c r="F15" s="246"/>
      <c r="G15" s="259">
        <v>2</v>
      </c>
      <c r="H15" s="264">
        <v>403</v>
      </c>
      <c r="I15" s="264">
        <v>396</v>
      </c>
      <c r="J15" s="275">
        <f t="shared" si="6"/>
        <v>7</v>
      </c>
      <c r="K15" s="276">
        <f t="shared" si="7"/>
        <v>0.0176767676767677</v>
      </c>
      <c r="L15" s="305"/>
      <c r="M15" s="216"/>
      <c r="N15" s="244" t="s">
        <v>48</v>
      </c>
      <c r="O15" s="170" t="s">
        <v>36</v>
      </c>
      <c r="P15" s="299" t="s">
        <v>26</v>
      </c>
      <c r="R15" s="236" t="s">
        <v>49</v>
      </c>
      <c r="S15" s="236" t="s">
        <v>50</v>
      </c>
      <c r="T15" s="235" t="s">
        <v>36</v>
      </c>
      <c r="U15" s="308" t="s">
        <v>37</v>
      </c>
    </row>
    <row r="16" s="119" customFormat="1" ht="15" customHeight="1" spans="1:21">
      <c r="A16" s="148">
        <v>3</v>
      </c>
      <c r="B16" s="266">
        <v>49.548</v>
      </c>
      <c r="C16" s="264">
        <v>48.7</v>
      </c>
      <c r="D16" s="275">
        <f t="shared" si="4"/>
        <v>0.847999999999999</v>
      </c>
      <c r="E16" s="276">
        <f t="shared" si="5"/>
        <v>0.0174127310061601</v>
      </c>
      <c r="F16" s="257"/>
      <c r="G16" s="259">
        <v>3</v>
      </c>
      <c r="H16" s="264">
        <v>302</v>
      </c>
      <c r="I16" s="264">
        <v>388</v>
      </c>
      <c r="J16" s="275">
        <f t="shared" si="6"/>
        <v>-86</v>
      </c>
      <c r="K16" s="276">
        <f t="shared" si="7"/>
        <v>-0.221649484536082</v>
      </c>
      <c r="L16" s="164"/>
      <c r="M16" s="216"/>
      <c r="N16" s="244" t="s">
        <v>40</v>
      </c>
      <c r="O16" s="170" t="s">
        <v>33</v>
      </c>
      <c r="P16" s="299"/>
      <c r="R16" s="235"/>
      <c r="S16" s="235"/>
      <c r="T16" s="235"/>
      <c r="U16" s="309"/>
    </row>
    <row r="17" s="119" customFormat="1" ht="15" customHeight="1" spans="1:21">
      <c r="A17" s="148">
        <v>4</v>
      </c>
      <c r="B17" s="264">
        <v>144.2832</v>
      </c>
      <c r="C17" s="264">
        <v>149</v>
      </c>
      <c r="D17" s="275">
        <f t="shared" si="4"/>
        <v>-4.71680000000001</v>
      </c>
      <c r="E17" s="276">
        <f t="shared" si="5"/>
        <v>-0.0316563758389262</v>
      </c>
      <c r="F17" s="263"/>
      <c r="G17" s="259">
        <v>4</v>
      </c>
      <c r="H17" s="264">
        <v>387</v>
      </c>
      <c r="I17" s="264">
        <v>411</v>
      </c>
      <c r="J17" s="275">
        <f t="shared" si="6"/>
        <v>-24</v>
      </c>
      <c r="K17" s="276">
        <f t="shared" si="7"/>
        <v>-0.0583941605839416</v>
      </c>
      <c r="L17" s="164"/>
      <c r="M17" s="216"/>
      <c r="N17" s="301"/>
      <c r="O17" s="170"/>
      <c r="P17" s="299"/>
      <c r="R17" s="235"/>
      <c r="S17" s="236" t="s">
        <v>51</v>
      </c>
      <c r="T17" s="235" t="s">
        <v>33</v>
      </c>
      <c r="U17" s="309"/>
    </row>
    <row r="18" s="119" customFormat="1" ht="15" customHeight="1" spans="1:21">
      <c r="A18" s="284">
        <v>5</v>
      </c>
      <c r="B18" s="264"/>
      <c r="C18" s="264">
        <v>21</v>
      </c>
      <c r="D18" s="275">
        <f t="shared" si="4"/>
        <v>-21</v>
      </c>
      <c r="E18" s="276">
        <f t="shared" si="5"/>
        <v>-1</v>
      </c>
      <c r="F18" s="263"/>
      <c r="G18" s="259">
        <v>5</v>
      </c>
      <c r="H18" s="264">
        <v>403</v>
      </c>
      <c r="I18" s="264">
        <v>411</v>
      </c>
      <c r="J18" s="275">
        <f t="shared" si="6"/>
        <v>-8</v>
      </c>
      <c r="K18" s="276">
        <f t="shared" si="7"/>
        <v>-0.0194647201946472</v>
      </c>
      <c r="L18" s="164"/>
      <c r="M18" s="216"/>
      <c r="N18" s="244" t="s">
        <v>52</v>
      </c>
      <c r="O18" s="170" t="s">
        <v>36</v>
      </c>
      <c r="P18" s="297" t="s">
        <v>53</v>
      </c>
      <c r="R18" s="236" t="s">
        <v>54</v>
      </c>
      <c r="S18" s="235" t="s">
        <v>55</v>
      </c>
      <c r="T18" s="235" t="s">
        <v>56</v>
      </c>
      <c r="U18" s="308" t="s">
        <v>37</v>
      </c>
    </row>
    <row r="19" s="119" customFormat="1" ht="15" customHeight="1" spans="1:21">
      <c r="A19" s="148" t="s">
        <v>24</v>
      </c>
      <c r="B19" s="279">
        <f>AVERAGE(B14:B18)</f>
        <v>79.06855</v>
      </c>
      <c r="C19" s="279">
        <f>AVERAGE(C14:C18)</f>
        <v>68.74</v>
      </c>
      <c r="D19" s="279">
        <f t="shared" si="4"/>
        <v>10.32855</v>
      </c>
      <c r="E19" s="276">
        <f t="shared" si="5"/>
        <v>0.150255309863253</v>
      </c>
      <c r="F19" s="263"/>
      <c r="G19" s="259">
        <v>6</v>
      </c>
      <c r="H19" s="264">
        <v>398</v>
      </c>
      <c r="I19" s="264">
        <v>415</v>
      </c>
      <c r="J19" s="275">
        <f t="shared" si="6"/>
        <v>-17</v>
      </c>
      <c r="K19" s="276">
        <f t="shared" si="7"/>
        <v>-0.0409638554216867</v>
      </c>
      <c r="L19" s="164"/>
      <c r="M19" s="216"/>
      <c r="N19" s="301"/>
      <c r="O19" s="170"/>
      <c r="P19" s="304"/>
      <c r="R19" s="235"/>
      <c r="S19" s="235"/>
      <c r="T19" s="235"/>
      <c r="U19" s="309"/>
    </row>
    <row r="20" s="119" customFormat="1" ht="15" customHeight="1" spans="1:21">
      <c r="A20" s="177" t="s">
        <v>57</v>
      </c>
      <c r="B20" s="122"/>
      <c r="C20" s="121"/>
      <c r="E20" s="285"/>
      <c r="F20" s="263"/>
      <c r="G20" s="259">
        <v>7</v>
      </c>
      <c r="H20" s="264">
        <v>405</v>
      </c>
      <c r="I20" s="264">
        <v>422</v>
      </c>
      <c r="J20" s="275">
        <f t="shared" si="6"/>
        <v>-17</v>
      </c>
      <c r="K20" s="276">
        <f t="shared" si="7"/>
        <v>-0.0402843601895735</v>
      </c>
      <c r="L20" s="246"/>
      <c r="M20" s="216"/>
      <c r="N20" s="301"/>
      <c r="O20" s="170"/>
      <c r="P20" s="304"/>
      <c r="R20" s="235"/>
      <c r="S20" s="236" t="s">
        <v>58</v>
      </c>
      <c r="T20" s="235" t="s">
        <v>59</v>
      </c>
      <c r="U20" s="309"/>
    </row>
    <row r="21" s="119" customFormat="1" ht="15" customHeight="1" spans="1:21">
      <c r="A21" s="259">
        <v>1</v>
      </c>
      <c r="B21" s="264">
        <v>0.041</v>
      </c>
      <c r="C21" s="286">
        <v>0.08</v>
      </c>
      <c r="D21" s="261">
        <f t="shared" ref="D21:D27" si="8">B21-C21</f>
        <v>-0.039</v>
      </c>
      <c r="E21" s="276">
        <f t="shared" ref="E21:E27" si="9">D21/C21*100%</f>
        <v>-0.4875</v>
      </c>
      <c r="F21" s="263"/>
      <c r="G21" s="259">
        <v>8</v>
      </c>
      <c r="H21" s="264">
        <v>400</v>
      </c>
      <c r="I21" s="264">
        <v>421</v>
      </c>
      <c r="J21" s="275">
        <f t="shared" si="6"/>
        <v>-21</v>
      </c>
      <c r="K21" s="276">
        <f t="shared" si="7"/>
        <v>-0.0498812351543943</v>
      </c>
      <c r="L21" s="246"/>
      <c r="M21" s="216" t="s">
        <v>60</v>
      </c>
      <c r="N21" s="220" t="s">
        <v>18</v>
      </c>
      <c r="O21" s="203" t="s">
        <v>19</v>
      </c>
      <c r="P21" s="202">
        <v>1</v>
      </c>
      <c r="R21" s="235"/>
      <c r="S21" s="310" t="s">
        <v>61</v>
      </c>
      <c r="T21" s="237" t="s">
        <v>62</v>
      </c>
      <c r="U21" s="310" t="s">
        <v>63</v>
      </c>
    </row>
    <row r="22" s="119" customFormat="1" ht="15" customHeight="1" spans="1:21">
      <c r="A22" s="259">
        <v>2</v>
      </c>
      <c r="B22" s="264">
        <v>0.045</v>
      </c>
      <c r="C22" s="286">
        <v>0.09</v>
      </c>
      <c r="D22" s="275">
        <f t="shared" si="8"/>
        <v>-0.045</v>
      </c>
      <c r="E22" s="276">
        <f t="shared" si="9"/>
        <v>-0.5</v>
      </c>
      <c r="F22" s="263"/>
      <c r="G22" s="259">
        <v>9</v>
      </c>
      <c r="H22" s="264">
        <v>398</v>
      </c>
      <c r="I22" s="264">
        <v>420</v>
      </c>
      <c r="J22" s="275">
        <f t="shared" si="6"/>
        <v>-22</v>
      </c>
      <c r="K22" s="276">
        <f t="shared" si="7"/>
        <v>-0.0523809523809524</v>
      </c>
      <c r="L22" s="246"/>
      <c r="M22" s="216"/>
      <c r="N22" s="227"/>
      <c r="O22" s="128"/>
      <c r="P22" s="209"/>
      <c r="R22" s="235"/>
      <c r="S22" s="311"/>
      <c r="T22" s="238"/>
      <c r="U22" s="311"/>
    </row>
    <row r="23" s="119" customFormat="1" ht="21" customHeight="1" spans="1:21">
      <c r="A23" s="259">
        <v>3</v>
      </c>
      <c r="B23" s="264">
        <v>0.044</v>
      </c>
      <c r="C23" s="264">
        <v>0.09</v>
      </c>
      <c r="D23" s="275">
        <f t="shared" si="8"/>
        <v>-0.046</v>
      </c>
      <c r="E23" s="276">
        <f t="shared" si="9"/>
        <v>-0.511111111111111</v>
      </c>
      <c r="F23" s="263"/>
      <c r="G23" s="259">
        <v>10</v>
      </c>
      <c r="H23" s="264">
        <v>400</v>
      </c>
      <c r="I23" s="264">
        <v>421</v>
      </c>
      <c r="J23" s="275">
        <f t="shared" si="6"/>
        <v>-21</v>
      </c>
      <c r="K23" s="276">
        <f t="shared" si="7"/>
        <v>-0.0498812351543943</v>
      </c>
      <c r="L23" s="246"/>
      <c r="M23" s="216"/>
      <c r="N23" s="244" t="s">
        <v>64</v>
      </c>
      <c r="O23" s="170" t="s">
        <v>43</v>
      </c>
      <c r="P23" s="299" t="s">
        <v>26</v>
      </c>
      <c r="R23" s="235"/>
      <c r="S23" s="311"/>
      <c r="T23" s="238"/>
      <c r="U23" s="311"/>
    </row>
    <row r="24" s="119" customFormat="1" ht="21" customHeight="1" spans="1:21">
      <c r="A24" s="259">
        <v>4</v>
      </c>
      <c r="B24" s="264">
        <v>0.973</v>
      </c>
      <c r="C24" s="264">
        <v>1.02</v>
      </c>
      <c r="D24" s="275">
        <f t="shared" si="8"/>
        <v>-0.047</v>
      </c>
      <c r="E24" s="276">
        <f t="shared" si="9"/>
        <v>-0.0460784313725491</v>
      </c>
      <c r="F24" s="246"/>
      <c r="G24" s="259">
        <v>11</v>
      </c>
      <c r="H24" s="264">
        <v>398</v>
      </c>
      <c r="I24" s="264">
        <v>420</v>
      </c>
      <c r="J24" s="275">
        <f t="shared" si="6"/>
        <v>-22</v>
      </c>
      <c r="K24" s="276">
        <f t="shared" si="7"/>
        <v>-0.0523809523809524</v>
      </c>
      <c r="L24" s="246"/>
      <c r="M24" s="216"/>
      <c r="N24" s="244" t="s">
        <v>47</v>
      </c>
      <c r="O24" s="170" t="s">
        <v>33</v>
      </c>
      <c r="P24" s="299"/>
      <c r="R24" s="235"/>
      <c r="S24" s="312"/>
      <c r="T24" s="239"/>
      <c r="U24" s="312"/>
    </row>
    <row r="25" s="119" customFormat="1" ht="21" customHeight="1" spans="1:21">
      <c r="A25" s="259">
        <v>5</v>
      </c>
      <c r="B25" s="264">
        <v>0.167</v>
      </c>
      <c r="C25" s="264">
        <v>0.2</v>
      </c>
      <c r="D25" s="275">
        <f t="shared" si="8"/>
        <v>-0.033</v>
      </c>
      <c r="E25" s="276">
        <f t="shared" si="9"/>
        <v>-0.165</v>
      </c>
      <c r="F25" s="257"/>
      <c r="G25" s="259">
        <v>12</v>
      </c>
      <c r="H25" s="264">
        <v>400</v>
      </c>
      <c r="I25" s="264">
        <v>421</v>
      </c>
      <c r="J25" s="275">
        <f t="shared" ref="J25:J29" si="10">H25-I25</f>
        <v>-21</v>
      </c>
      <c r="K25" s="276">
        <f t="shared" si="7"/>
        <v>-0.0498812351543943</v>
      </c>
      <c r="L25" s="246"/>
      <c r="M25" s="216"/>
      <c r="N25" s="301"/>
      <c r="O25" s="170"/>
      <c r="P25" s="299"/>
      <c r="R25" s="236" t="s">
        <v>65</v>
      </c>
      <c r="S25" s="236" t="s">
        <v>66</v>
      </c>
      <c r="T25" s="235" t="s">
        <v>67</v>
      </c>
      <c r="U25" s="308" t="s">
        <v>68</v>
      </c>
    </row>
    <row r="26" s="119" customFormat="1" ht="21" customHeight="1" spans="1:21">
      <c r="A26" s="265">
        <v>6</v>
      </c>
      <c r="B26" s="50">
        <v>0.169</v>
      </c>
      <c r="C26" s="49">
        <v>0.2</v>
      </c>
      <c r="D26" s="287">
        <f t="shared" si="8"/>
        <v>-0.031</v>
      </c>
      <c r="E26" s="276">
        <f t="shared" si="9"/>
        <v>-0.155</v>
      </c>
      <c r="F26" s="288"/>
      <c r="G26" s="259">
        <v>13</v>
      </c>
      <c r="H26" s="264">
        <v>398</v>
      </c>
      <c r="I26" s="264">
        <v>420</v>
      </c>
      <c r="J26" s="275">
        <f t="shared" si="10"/>
        <v>-22</v>
      </c>
      <c r="K26" s="276">
        <f t="shared" si="7"/>
        <v>-0.0523809523809524</v>
      </c>
      <c r="L26" s="246"/>
      <c r="M26" s="216"/>
      <c r="N26" s="244" t="s">
        <v>69</v>
      </c>
      <c r="O26" s="170" t="s">
        <v>43</v>
      </c>
      <c r="P26" s="297" t="s">
        <v>70</v>
      </c>
      <c r="R26" s="235"/>
      <c r="S26" s="235"/>
      <c r="T26" s="235"/>
      <c r="U26" s="309"/>
    </row>
    <row r="27" s="119" customFormat="1" ht="15" customHeight="1" spans="1:21">
      <c r="A27" s="253" t="s">
        <v>24</v>
      </c>
      <c r="B27" s="268">
        <f>AVERAGE(B21:B26)</f>
        <v>0.239833333333333</v>
      </c>
      <c r="C27" s="268">
        <f>AVERAGE(C21:C26)</f>
        <v>0.28</v>
      </c>
      <c r="D27" s="268">
        <f t="shared" si="8"/>
        <v>-0.0401666666666666</v>
      </c>
      <c r="E27" s="289">
        <f t="shared" si="9"/>
        <v>-0.143452380952381</v>
      </c>
      <c r="F27" s="288"/>
      <c r="G27" s="259">
        <v>14</v>
      </c>
      <c r="H27" s="264">
        <v>400</v>
      </c>
      <c r="I27" s="264">
        <v>421</v>
      </c>
      <c r="J27" s="275">
        <f t="shared" si="10"/>
        <v>-21</v>
      </c>
      <c r="K27" s="276">
        <f t="shared" si="7"/>
        <v>-0.0498812351543943</v>
      </c>
      <c r="L27" s="246"/>
      <c r="M27" s="216"/>
      <c r="N27" s="301"/>
      <c r="O27" s="170"/>
      <c r="P27" s="304"/>
      <c r="R27" s="235"/>
      <c r="S27" s="236" t="s">
        <v>71</v>
      </c>
      <c r="T27" s="235" t="s">
        <v>59</v>
      </c>
      <c r="U27" s="309"/>
    </row>
    <row r="28" s="119" customFormat="1" ht="15" customHeight="1" spans="1:21">
      <c r="A28" s="121"/>
      <c r="B28" s="122"/>
      <c r="C28" s="121"/>
      <c r="F28" s="288"/>
      <c r="G28" s="259">
        <v>15</v>
      </c>
      <c r="H28" s="264">
        <v>398</v>
      </c>
      <c r="I28" s="264">
        <v>420</v>
      </c>
      <c r="J28" s="275">
        <f t="shared" si="10"/>
        <v>-22</v>
      </c>
      <c r="K28" s="276">
        <f t="shared" si="7"/>
        <v>-0.0523809523809524</v>
      </c>
      <c r="L28" s="246"/>
      <c r="M28" s="216"/>
      <c r="N28" s="301"/>
      <c r="O28" s="170"/>
      <c r="P28" s="304"/>
      <c r="R28" s="235"/>
      <c r="S28" s="310" t="s">
        <v>61</v>
      </c>
      <c r="T28" s="237" t="s">
        <v>62</v>
      </c>
      <c r="U28" s="310" t="s">
        <v>63</v>
      </c>
    </row>
    <row r="29" s="119" customFormat="1" ht="15" customHeight="1" spans="1:21">
      <c r="A29" s="121"/>
      <c r="B29" s="122"/>
      <c r="C29" s="121"/>
      <c r="F29" s="288"/>
      <c r="G29" s="281" t="s">
        <v>24</v>
      </c>
      <c r="H29" s="282">
        <f>AVERAGE(H20:H28)</f>
        <v>399.666666666667</v>
      </c>
      <c r="I29" s="282">
        <f>AVERAGE(I20:I28)</f>
        <v>420.666666666667</v>
      </c>
      <c r="J29" s="282">
        <f t="shared" si="10"/>
        <v>-21</v>
      </c>
      <c r="K29" s="289">
        <f t="shared" si="7"/>
        <v>-0.0499207606973059</v>
      </c>
      <c r="L29" s="246"/>
      <c r="M29" s="216" t="s">
        <v>72</v>
      </c>
      <c r="N29" s="220" t="s">
        <v>18</v>
      </c>
      <c r="O29" s="203" t="s">
        <v>19</v>
      </c>
      <c r="P29" s="202">
        <v>1</v>
      </c>
      <c r="R29" s="235"/>
      <c r="S29" s="311"/>
      <c r="T29" s="238"/>
      <c r="U29" s="311"/>
    </row>
    <row r="30" s="119" customFormat="1" ht="28" customHeight="1" spans="1:21">
      <c r="A30" s="121"/>
      <c r="B30" s="122"/>
      <c r="C30" s="121"/>
      <c r="F30" s="288"/>
      <c r="G30" s="270"/>
      <c r="H30" s="270"/>
      <c r="I30" s="270"/>
      <c r="J30" s="270"/>
      <c r="K30" s="270"/>
      <c r="L30" s="246"/>
      <c r="M30" s="216"/>
      <c r="N30" s="227"/>
      <c r="O30" s="128"/>
      <c r="P30" s="209"/>
      <c r="R30" s="235"/>
      <c r="S30" s="311"/>
      <c r="T30" s="238"/>
      <c r="U30" s="311"/>
    </row>
    <row r="31" s="119" customFormat="1" ht="21" customHeight="1" spans="1:21">
      <c r="A31" s="121"/>
      <c r="B31" s="290"/>
      <c r="C31" s="121"/>
      <c r="F31" s="288"/>
      <c r="G31" s="270"/>
      <c r="H31" s="270"/>
      <c r="I31" s="270"/>
      <c r="J31" s="270"/>
      <c r="K31" s="270"/>
      <c r="L31" s="246"/>
      <c r="M31" s="216"/>
      <c r="N31" s="244" t="s">
        <v>73</v>
      </c>
      <c r="O31" s="170" t="s">
        <v>36</v>
      </c>
      <c r="P31" s="299" t="s">
        <v>26</v>
      </c>
      <c r="R31" s="235"/>
      <c r="S31" s="312"/>
      <c r="T31" s="239"/>
      <c r="U31" s="312"/>
    </row>
    <row r="32" s="119" customFormat="1" ht="21" customHeight="1" spans="1:21">
      <c r="A32" s="121"/>
      <c r="B32" s="122"/>
      <c r="C32" s="121"/>
      <c r="F32" s="288"/>
      <c r="G32" s="270"/>
      <c r="H32" s="270"/>
      <c r="I32" s="270"/>
      <c r="J32" s="270"/>
      <c r="K32" s="270"/>
      <c r="L32" s="246"/>
      <c r="M32" s="216"/>
      <c r="N32" s="244" t="s">
        <v>51</v>
      </c>
      <c r="O32" s="170" t="s">
        <v>33</v>
      </c>
      <c r="P32" s="299"/>
      <c r="R32" s="236" t="s">
        <v>74</v>
      </c>
      <c r="S32" s="235" t="s">
        <v>75</v>
      </c>
      <c r="T32" s="235" t="s">
        <v>76</v>
      </c>
      <c r="U32" s="308" t="s">
        <v>68</v>
      </c>
    </row>
    <row r="33" s="119" customFormat="1" ht="21" customHeight="1" spans="1:21">
      <c r="A33" s="121"/>
      <c r="B33" s="122"/>
      <c r="C33" s="121"/>
      <c r="F33" s="288"/>
      <c r="G33" s="270"/>
      <c r="H33" s="270"/>
      <c r="I33" s="270"/>
      <c r="J33" s="270"/>
      <c r="K33" s="270"/>
      <c r="L33" s="246"/>
      <c r="M33" s="216"/>
      <c r="N33" s="244" t="s">
        <v>52</v>
      </c>
      <c r="O33" s="170" t="s">
        <v>36</v>
      </c>
      <c r="P33" s="297" t="s">
        <v>53</v>
      </c>
      <c r="R33" s="235"/>
      <c r="S33" s="235"/>
      <c r="T33" s="235"/>
      <c r="U33" s="309"/>
    </row>
    <row r="34" s="119" customFormat="1" ht="21" customHeight="1" spans="1:21">
      <c r="A34" s="121"/>
      <c r="B34" s="122"/>
      <c r="C34" s="121"/>
      <c r="F34" s="288"/>
      <c r="G34" s="270"/>
      <c r="H34" s="270"/>
      <c r="I34" s="270"/>
      <c r="J34" s="270"/>
      <c r="K34" s="270"/>
      <c r="L34" s="246"/>
      <c r="M34" s="216"/>
      <c r="N34" s="301"/>
      <c r="O34" s="170"/>
      <c r="P34" s="304"/>
      <c r="R34" s="235"/>
      <c r="S34" s="236" t="s">
        <v>77</v>
      </c>
      <c r="T34" s="235" t="s">
        <v>59</v>
      </c>
      <c r="U34" s="309"/>
    </row>
    <row r="35" s="119" customFormat="1" ht="21" customHeight="1" spans="1:21">
      <c r="A35" s="121"/>
      <c r="B35" s="122"/>
      <c r="C35" s="121"/>
      <c r="F35" s="288"/>
      <c r="G35" s="270"/>
      <c r="H35" s="270"/>
      <c r="I35" s="270"/>
      <c r="J35" s="270"/>
      <c r="K35" s="270"/>
      <c r="L35" s="246"/>
      <c r="M35" s="216" t="s">
        <v>78</v>
      </c>
      <c r="N35" s="244" t="s">
        <v>79</v>
      </c>
      <c r="O35" s="170" t="s">
        <v>80</v>
      </c>
      <c r="P35" s="306" t="s">
        <v>81</v>
      </c>
      <c r="R35" s="235"/>
      <c r="S35" s="310" t="s">
        <v>61</v>
      </c>
      <c r="T35" s="237" t="s">
        <v>62</v>
      </c>
      <c r="U35" s="310" t="s">
        <v>63</v>
      </c>
    </row>
    <row r="36" s="119" customFormat="1" ht="21" customHeight="1" spans="1:21">
      <c r="A36" s="121"/>
      <c r="B36" s="122"/>
      <c r="C36" s="121"/>
      <c r="F36" s="246"/>
      <c r="G36" s="270"/>
      <c r="H36" s="270"/>
      <c r="I36" s="270"/>
      <c r="J36" s="270"/>
      <c r="K36" s="270"/>
      <c r="L36" s="246"/>
      <c r="M36" s="170"/>
      <c r="N36" s="301"/>
      <c r="O36" s="170"/>
      <c r="P36" s="307"/>
      <c r="R36" s="235"/>
      <c r="S36" s="311"/>
      <c r="T36" s="238"/>
      <c r="U36" s="311"/>
    </row>
    <row r="37" s="119" customFormat="1" ht="20" customHeight="1" spans="1:21">
      <c r="A37" s="121"/>
      <c r="B37" s="122"/>
      <c r="C37" s="121"/>
      <c r="F37" s="246"/>
      <c r="G37" s="270"/>
      <c r="H37" s="270"/>
      <c r="I37" s="270"/>
      <c r="J37" s="270"/>
      <c r="K37" s="270"/>
      <c r="L37" s="246"/>
      <c r="M37" s="197" t="s">
        <v>82</v>
      </c>
      <c r="N37" s="244" t="s">
        <v>83</v>
      </c>
      <c r="O37" s="170" t="s">
        <v>84</v>
      </c>
      <c r="P37" s="304" t="s">
        <v>85</v>
      </c>
      <c r="R37" s="235"/>
      <c r="S37" s="311"/>
      <c r="T37" s="238"/>
      <c r="U37" s="311"/>
    </row>
    <row r="38" s="119" customFormat="1" ht="20" customHeight="1" spans="1:21">
      <c r="A38" s="121"/>
      <c r="B38" s="122"/>
      <c r="C38" s="121"/>
      <c r="F38" s="246"/>
      <c r="G38" s="121"/>
      <c r="L38" s="246"/>
      <c r="M38" s="197"/>
      <c r="N38" s="244" t="s">
        <v>86</v>
      </c>
      <c r="O38" s="197" t="s">
        <v>87</v>
      </c>
      <c r="P38" s="304" t="s">
        <v>88</v>
      </c>
      <c r="R38" s="236" t="s">
        <v>89</v>
      </c>
      <c r="S38" s="236" t="s">
        <v>90</v>
      </c>
      <c r="T38" s="235" t="s">
        <v>91</v>
      </c>
      <c r="U38" s="308" t="s">
        <v>68</v>
      </c>
    </row>
    <row r="39" s="119" customFormat="1" ht="20" customHeight="1" spans="1:21">
      <c r="A39" s="121"/>
      <c r="B39" s="122"/>
      <c r="C39" s="121"/>
      <c r="F39" s="246"/>
      <c r="G39" s="121"/>
      <c r="L39" s="246"/>
      <c r="M39" s="200" t="s">
        <v>92</v>
      </c>
      <c r="N39" s="244" t="s">
        <v>90</v>
      </c>
      <c r="O39" s="170" t="s">
        <v>91</v>
      </c>
      <c r="P39" s="306" t="s">
        <v>93</v>
      </c>
      <c r="R39" s="235"/>
      <c r="S39" s="235"/>
      <c r="T39" s="235"/>
      <c r="U39" s="309"/>
    </row>
    <row r="40" s="119" customFormat="1" ht="20" customHeight="1" spans="1:21">
      <c r="A40" s="121"/>
      <c r="B40" s="122"/>
      <c r="C40" s="121"/>
      <c r="F40" s="246"/>
      <c r="G40" s="121"/>
      <c r="L40" s="246"/>
      <c r="M40" s="170"/>
      <c r="N40" s="244" t="s">
        <v>94</v>
      </c>
      <c r="O40" s="170" t="s">
        <v>59</v>
      </c>
      <c r="P40" s="307"/>
      <c r="R40" s="235"/>
      <c r="S40" s="236" t="s">
        <v>94</v>
      </c>
      <c r="T40" s="235" t="s">
        <v>59</v>
      </c>
      <c r="U40" s="309"/>
    </row>
    <row r="41" s="119" customFormat="1" ht="20" customHeight="1" spans="1:21">
      <c r="A41" s="121"/>
      <c r="B41" s="122"/>
      <c r="C41" s="121"/>
      <c r="F41" s="246"/>
      <c r="G41" s="121"/>
      <c r="L41" s="246"/>
      <c r="M41" s="170"/>
      <c r="N41" s="244" t="s">
        <v>95</v>
      </c>
      <c r="O41" s="170" t="s">
        <v>62</v>
      </c>
      <c r="P41" s="297" t="s">
        <v>96</v>
      </c>
      <c r="R41" s="235"/>
      <c r="S41" s="236" t="s">
        <v>95</v>
      </c>
      <c r="T41" s="235" t="s">
        <v>62</v>
      </c>
      <c r="U41" s="236" t="s">
        <v>97</v>
      </c>
    </row>
    <row r="42" s="119" customFormat="1" ht="20" customHeight="1" spans="1:21">
      <c r="A42" s="121"/>
      <c r="B42" s="122"/>
      <c r="C42" s="121"/>
      <c r="F42" s="246"/>
      <c r="G42" s="121"/>
      <c r="L42" s="246"/>
      <c r="M42" s="170"/>
      <c r="N42" s="301"/>
      <c r="O42" s="170"/>
      <c r="P42" s="304"/>
      <c r="R42" s="236" t="s">
        <v>98</v>
      </c>
      <c r="S42" s="236" t="s">
        <v>79</v>
      </c>
      <c r="T42" s="235" t="s">
        <v>33</v>
      </c>
      <c r="U42" s="308" t="s">
        <v>68</v>
      </c>
    </row>
    <row r="43" s="119" customFormat="1" ht="20" customHeight="1" spans="1:21">
      <c r="A43" s="121"/>
      <c r="B43" s="122"/>
      <c r="C43" s="121"/>
      <c r="F43" s="246"/>
      <c r="G43" s="121"/>
      <c r="L43" s="246"/>
      <c r="M43" s="200" t="s">
        <v>99</v>
      </c>
      <c r="N43" s="244" t="s">
        <v>79</v>
      </c>
      <c r="O43" s="170" t="s">
        <v>59</v>
      </c>
      <c r="P43" s="306" t="s">
        <v>93</v>
      </c>
      <c r="R43" s="235"/>
      <c r="S43" s="236" t="s">
        <v>95</v>
      </c>
      <c r="T43" s="235" t="s">
        <v>62</v>
      </c>
      <c r="U43" s="236" t="s">
        <v>97</v>
      </c>
    </row>
    <row r="44" s="119" customFormat="1" ht="20" customHeight="1" spans="1:21">
      <c r="A44" s="121"/>
      <c r="B44" s="122"/>
      <c r="C44" s="121"/>
      <c r="F44" s="246"/>
      <c r="G44" s="121"/>
      <c r="L44" s="246"/>
      <c r="M44" s="170"/>
      <c r="N44" s="301"/>
      <c r="O44" s="170"/>
      <c r="P44" s="307"/>
      <c r="R44" s="236" t="s">
        <v>100</v>
      </c>
      <c r="S44" s="236" t="s">
        <v>79</v>
      </c>
      <c r="T44" s="235" t="s">
        <v>59</v>
      </c>
      <c r="U44" s="308" t="s">
        <v>68</v>
      </c>
    </row>
    <row r="45" s="119" customFormat="1" ht="20" customHeight="1" spans="1:21">
      <c r="A45" s="121"/>
      <c r="B45" s="122"/>
      <c r="C45" s="121"/>
      <c r="F45" s="246"/>
      <c r="G45" s="121"/>
      <c r="L45" s="246"/>
      <c r="M45" s="170"/>
      <c r="N45" s="244" t="s">
        <v>95</v>
      </c>
      <c r="O45" s="170" t="s">
        <v>62</v>
      </c>
      <c r="P45" s="297" t="s">
        <v>96</v>
      </c>
      <c r="R45" s="235"/>
      <c r="S45" s="236" t="s">
        <v>95</v>
      </c>
      <c r="T45" s="235" t="s">
        <v>62</v>
      </c>
      <c r="U45" s="236" t="s">
        <v>97</v>
      </c>
    </row>
    <row r="46" s="119" customFormat="1" ht="20" customHeight="1" spans="1:21">
      <c r="A46" s="121"/>
      <c r="B46" s="122"/>
      <c r="C46" s="121"/>
      <c r="F46" s="246"/>
      <c r="G46" s="121"/>
      <c r="L46" s="246"/>
      <c r="M46" s="170"/>
      <c r="N46" s="301"/>
      <c r="O46" s="170"/>
      <c r="P46" s="304"/>
      <c r="R46" s="236" t="s">
        <v>101</v>
      </c>
      <c r="S46" s="236" t="s">
        <v>79</v>
      </c>
      <c r="T46" s="235" t="s">
        <v>59</v>
      </c>
      <c r="U46" s="308" t="s">
        <v>68</v>
      </c>
    </row>
    <row r="47" s="119" customFormat="1" ht="20" customHeight="1" spans="1:21">
      <c r="A47" s="121"/>
      <c r="B47" s="122"/>
      <c r="C47" s="121"/>
      <c r="F47" s="246"/>
      <c r="G47" s="121"/>
      <c r="L47" s="246"/>
      <c r="M47" s="200" t="s">
        <v>102</v>
      </c>
      <c r="N47" s="244" t="s">
        <v>79</v>
      </c>
      <c r="O47" s="170" t="s">
        <v>59</v>
      </c>
      <c r="P47" s="306" t="s">
        <v>93</v>
      </c>
      <c r="R47" s="235"/>
      <c r="S47" s="236" t="s">
        <v>95</v>
      </c>
      <c r="T47" s="235" t="s">
        <v>62</v>
      </c>
      <c r="U47" s="236" t="s">
        <v>97</v>
      </c>
    </row>
    <row r="48" s="119" customFormat="1" ht="20" customHeight="1" spans="1:21">
      <c r="A48" s="121"/>
      <c r="B48" s="122"/>
      <c r="C48" s="121"/>
      <c r="F48" s="246"/>
      <c r="G48" s="121"/>
      <c r="L48" s="246"/>
      <c r="M48" s="170"/>
      <c r="N48" s="301"/>
      <c r="O48" s="170"/>
      <c r="P48" s="307"/>
      <c r="R48" s="236" t="s">
        <v>103</v>
      </c>
      <c r="S48" s="236" t="s">
        <v>79</v>
      </c>
      <c r="T48" s="235" t="s">
        <v>59</v>
      </c>
      <c r="U48" s="308" t="s">
        <v>68</v>
      </c>
    </row>
    <row r="49" s="119" customFormat="1" ht="20" customHeight="1" spans="1:21">
      <c r="A49" s="121"/>
      <c r="B49" s="122"/>
      <c r="C49" s="121"/>
      <c r="F49" s="246"/>
      <c r="G49" s="121"/>
      <c r="L49" s="246"/>
      <c r="M49" s="170"/>
      <c r="N49" s="244" t="s">
        <v>95</v>
      </c>
      <c r="O49" s="170" t="s">
        <v>62</v>
      </c>
      <c r="P49" s="297" t="s">
        <v>96</v>
      </c>
      <c r="R49" s="235"/>
      <c r="S49" s="236" t="s">
        <v>95</v>
      </c>
      <c r="T49" s="235" t="s">
        <v>62</v>
      </c>
      <c r="U49" s="236" t="s">
        <v>97</v>
      </c>
    </row>
    <row r="50" s="119" customFormat="1" ht="20" customHeight="1" spans="1:21">
      <c r="A50" s="121"/>
      <c r="B50" s="122"/>
      <c r="C50" s="121"/>
      <c r="F50" s="246"/>
      <c r="G50" s="121"/>
      <c r="L50" s="246"/>
      <c r="M50" s="170"/>
      <c r="N50" s="301"/>
      <c r="O50" s="170"/>
      <c r="P50" s="304"/>
      <c r="R50" s="236" t="s">
        <v>104</v>
      </c>
      <c r="S50" s="236" t="s">
        <v>79</v>
      </c>
      <c r="T50" s="235" t="s">
        <v>59</v>
      </c>
      <c r="U50" s="308" t="s">
        <v>68</v>
      </c>
    </row>
    <row r="51" s="119" customFormat="1" ht="20" customHeight="1" spans="1:21">
      <c r="A51" s="121"/>
      <c r="B51" s="122"/>
      <c r="C51" s="121"/>
      <c r="F51" s="246"/>
      <c r="G51" s="121"/>
      <c r="L51" s="246"/>
      <c r="M51" s="200" t="s">
        <v>105</v>
      </c>
      <c r="N51" s="244" t="s">
        <v>79</v>
      </c>
      <c r="O51" s="170" t="s">
        <v>59</v>
      </c>
      <c r="P51" s="306" t="s">
        <v>93</v>
      </c>
      <c r="R51" s="235"/>
      <c r="S51" s="236" t="s">
        <v>95</v>
      </c>
      <c r="T51" s="235" t="s">
        <v>62</v>
      </c>
      <c r="U51" s="236" t="s">
        <v>97</v>
      </c>
    </row>
    <row r="52" s="119" customFormat="1" ht="20" customHeight="1" spans="1:21">
      <c r="A52" s="121"/>
      <c r="B52" s="122"/>
      <c r="C52" s="121"/>
      <c r="F52" s="246"/>
      <c r="G52" s="121"/>
      <c r="L52" s="246"/>
      <c r="M52" s="170"/>
      <c r="N52" s="301"/>
      <c r="O52" s="170"/>
      <c r="P52" s="307"/>
      <c r="R52" s="235" t="s">
        <v>106</v>
      </c>
      <c r="S52" s="236" t="s">
        <v>79</v>
      </c>
      <c r="T52" s="235" t="s">
        <v>80</v>
      </c>
      <c r="U52" s="308" t="s">
        <v>107</v>
      </c>
    </row>
    <row r="53" s="119" customFormat="1" ht="20" customHeight="1" spans="1:21">
      <c r="A53" s="121"/>
      <c r="B53" s="122"/>
      <c r="C53" s="121"/>
      <c r="F53" s="246"/>
      <c r="G53" s="121"/>
      <c r="L53" s="246"/>
      <c r="M53" s="170"/>
      <c r="N53" s="244" t="s">
        <v>95</v>
      </c>
      <c r="O53" s="170" t="s">
        <v>62</v>
      </c>
      <c r="P53" s="297" t="s">
        <v>96</v>
      </c>
      <c r="R53" s="236" t="s">
        <v>108</v>
      </c>
      <c r="S53" s="236" t="s">
        <v>79</v>
      </c>
      <c r="T53" s="235" t="s">
        <v>109</v>
      </c>
      <c r="U53" s="308" t="s">
        <v>107</v>
      </c>
    </row>
    <row r="54" s="119" customFormat="1" ht="20" customHeight="1" spans="1:21">
      <c r="A54" s="121"/>
      <c r="B54" s="122"/>
      <c r="C54" s="121"/>
      <c r="F54" s="246"/>
      <c r="G54" s="121"/>
      <c r="L54" s="246"/>
      <c r="M54" s="170"/>
      <c r="N54" s="301"/>
      <c r="O54" s="170"/>
      <c r="P54" s="304"/>
      <c r="R54" s="253" t="s">
        <v>110</v>
      </c>
      <c r="S54" s="253" t="s">
        <v>111</v>
      </c>
      <c r="T54" s="259" t="s">
        <v>112</v>
      </c>
      <c r="U54" s="313" t="s">
        <v>113</v>
      </c>
    </row>
    <row r="55" s="119" customFormat="1" ht="20" customHeight="1" spans="1:21">
      <c r="A55" s="121"/>
      <c r="B55" s="122"/>
      <c r="C55" s="121"/>
      <c r="F55" s="246"/>
      <c r="G55" s="121"/>
      <c r="L55" s="246"/>
      <c r="M55" s="200" t="s">
        <v>114</v>
      </c>
      <c r="N55" s="244" t="s">
        <v>79</v>
      </c>
      <c r="O55" s="170" t="s">
        <v>33</v>
      </c>
      <c r="P55" s="306" t="s">
        <v>93</v>
      </c>
      <c r="R55" s="253" t="s">
        <v>115</v>
      </c>
      <c r="S55" s="253" t="s">
        <v>116</v>
      </c>
      <c r="T55" s="259" t="s">
        <v>117</v>
      </c>
      <c r="U55" s="148" t="s">
        <v>118</v>
      </c>
    </row>
    <row r="56" s="119" customFormat="1" ht="20" customHeight="1" spans="1:21">
      <c r="A56" s="121"/>
      <c r="B56" s="122"/>
      <c r="C56" s="121"/>
      <c r="F56" s="246"/>
      <c r="G56" s="121"/>
      <c r="L56" s="246"/>
      <c r="M56" s="170"/>
      <c r="N56" s="301"/>
      <c r="O56" s="170"/>
      <c r="P56" s="307"/>
      <c r="R56" s="253"/>
      <c r="S56" s="253" t="s">
        <v>86</v>
      </c>
      <c r="T56" s="259" t="s">
        <v>19</v>
      </c>
      <c r="U56" s="148" t="s">
        <v>119</v>
      </c>
    </row>
    <row r="57" ht="20" customHeight="1" spans="13:16">
      <c r="M57" s="170"/>
      <c r="N57" s="244" t="s">
        <v>95</v>
      </c>
      <c r="O57" s="170" t="s">
        <v>62</v>
      </c>
      <c r="P57" s="297" t="s">
        <v>96</v>
      </c>
    </row>
    <row r="58" ht="20" customHeight="1" spans="13:16">
      <c r="M58" s="170"/>
      <c r="N58" s="301"/>
      <c r="O58" s="170"/>
      <c r="P58" s="304"/>
    </row>
    <row r="59" ht="20" customHeight="1" spans="13:16">
      <c r="M59" s="200" t="s">
        <v>120</v>
      </c>
      <c r="N59" s="244" t="s">
        <v>79</v>
      </c>
      <c r="O59" s="170" t="s">
        <v>59</v>
      </c>
      <c r="P59" s="306" t="s">
        <v>93</v>
      </c>
    </row>
    <row r="60" ht="20" customHeight="1" spans="13:16">
      <c r="M60" s="170"/>
      <c r="N60" s="301"/>
      <c r="O60" s="170"/>
      <c r="P60" s="307"/>
    </row>
    <row r="61" ht="20" customHeight="1" spans="13:16">
      <c r="M61" s="170"/>
      <c r="N61" s="244" t="s">
        <v>95</v>
      </c>
      <c r="O61" s="170" t="s">
        <v>62</v>
      </c>
      <c r="P61" s="297" t="s">
        <v>96</v>
      </c>
    </row>
    <row r="62" ht="20" customHeight="1" spans="13:16">
      <c r="M62" s="170"/>
      <c r="N62" s="301"/>
      <c r="O62" s="170"/>
      <c r="P62" s="304"/>
    </row>
    <row r="63" ht="20" customHeight="1" spans="13:16">
      <c r="M63" s="200" t="s">
        <v>121</v>
      </c>
      <c r="N63" s="244" t="s">
        <v>66</v>
      </c>
      <c r="O63" s="170" t="s">
        <v>67</v>
      </c>
      <c r="P63" s="306" t="s">
        <v>93</v>
      </c>
    </row>
    <row r="64" ht="20" customHeight="1" spans="13:16">
      <c r="M64" s="170"/>
      <c r="N64" s="244" t="s">
        <v>71</v>
      </c>
      <c r="O64" s="170" t="s">
        <v>59</v>
      </c>
      <c r="P64" s="307"/>
    </row>
    <row r="65" ht="20" customHeight="1" spans="13:16">
      <c r="M65" s="170"/>
      <c r="N65" s="244" t="s">
        <v>95</v>
      </c>
      <c r="O65" s="170" t="s">
        <v>62</v>
      </c>
      <c r="P65" s="297" t="s">
        <v>96</v>
      </c>
    </row>
    <row r="66" ht="20" customHeight="1" spans="13:16">
      <c r="M66" s="170"/>
      <c r="N66" s="301"/>
      <c r="O66" s="170"/>
      <c r="P66" s="304"/>
    </row>
    <row r="67" ht="19" customHeight="1" spans="13:16">
      <c r="M67" s="200" t="s">
        <v>122</v>
      </c>
      <c r="N67" s="301" t="s">
        <v>55</v>
      </c>
      <c r="O67" s="170" t="s">
        <v>56</v>
      </c>
      <c r="P67" s="306" t="s">
        <v>93</v>
      </c>
    </row>
    <row r="68" ht="19" customHeight="1" spans="13:16">
      <c r="M68" s="170"/>
      <c r="N68" s="244" t="s">
        <v>58</v>
      </c>
      <c r="O68" s="170" t="s">
        <v>59</v>
      </c>
      <c r="P68" s="307"/>
    </row>
    <row r="69" ht="19" customHeight="1" spans="13:16">
      <c r="M69" s="170"/>
      <c r="N69" s="244" t="s">
        <v>95</v>
      </c>
      <c r="O69" s="170" t="s">
        <v>62</v>
      </c>
      <c r="P69" s="297" t="s">
        <v>96</v>
      </c>
    </row>
    <row r="70" ht="20" customHeight="1" spans="13:16">
      <c r="M70" s="170"/>
      <c r="N70" s="301"/>
      <c r="O70" s="170"/>
      <c r="P70" s="304"/>
    </row>
    <row r="71" spans="13:16">
      <c r="M71" s="200" t="s">
        <v>123</v>
      </c>
      <c r="N71" s="301" t="s">
        <v>75</v>
      </c>
      <c r="O71" s="170" t="s">
        <v>76</v>
      </c>
      <c r="P71" s="306" t="s">
        <v>124</v>
      </c>
    </row>
    <row r="72" spans="13:16">
      <c r="M72" s="170"/>
      <c r="N72" s="244" t="s">
        <v>77</v>
      </c>
      <c r="O72" s="170" t="s">
        <v>59</v>
      </c>
      <c r="P72" s="307"/>
    </row>
    <row r="73" spans="13:16">
      <c r="M73" s="170"/>
      <c r="N73" s="244" t="s">
        <v>95</v>
      </c>
      <c r="O73" s="170" t="s">
        <v>62</v>
      </c>
      <c r="P73" s="297" t="s">
        <v>96</v>
      </c>
    </row>
    <row r="74" spans="13:16">
      <c r="M74" s="170"/>
      <c r="N74" s="301"/>
      <c r="O74" s="170"/>
      <c r="P74" s="304"/>
    </row>
    <row r="75" spans="13:16">
      <c r="M75" s="200" t="s">
        <v>125</v>
      </c>
      <c r="N75" s="244" t="s">
        <v>79</v>
      </c>
      <c r="O75" s="170" t="s">
        <v>126</v>
      </c>
      <c r="P75" s="306" t="s">
        <v>81</v>
      </c>
    </row>
    <row r="76" spans="13:16">
      <c r="M76" s="170"/>
      <c r="N76" s="301"/>
      <c r="O76" s="170"/>
      <c r="P76" s="307"/>
    </row>
    <row r="77" spans="13:16">
      <c r="M77" s="170"/>
      <c r="N77" s="301"/>
      <c r="O77" s="170"/>
      <c r="P77" s="307"/>
    </row>
    <row r="78" spans="13:16">
      <c r="M78" s="200" t="s">
        <v>115</v>
      </c>
      <c r="N78" s="314" t="s">
        <v>116</v>
      </c>
      <c r="O78" s="259" t="s">
        <v>117</v>
      </c>
      <c r="P78" s="148" t="s">
        <v>118</v>
      </c>
    </row>
    <row r="79" spans="13:16">
      <c r="M79" s="170"/>
      <c r="N79" s="314" t="s">
        <v>86</v>
      </c>
      <c r="O79" s="259" t="s">
        <v>19</v>
      </c>
      <c r="P79" s="148" t="s">
        <v>119</v>
      </c>
    </row>
  </sheetData>
  <mergeCells count="152">
    <mergeCell ref="B1:E1"/>
    <mergeCell ref="H1:K1"/>
    <mergeCell ref="M4:M12"/>
    <mergeCell ref="M13:M20"/>
    <mergeCell ref="M21:M28"/>
    <mergeCell ref="M29:M34"/>
    <mergeCell ref="M35:M36"/>
    <mergeCell ref="M37:M38"/>
    <mergeCell ref="M39:M42"/>
    <mergeCell ref="M43:M46"/>
    <mergeCell ref="M47:M50"/>
    <mergeCell ref="M51:M54"/>
    <mergeCell ref="M55:M58"/>
    <mergeCell ref="M59:M62"/>
    <mergeCell ref="M63:M66"/>
    <mergeCell ref="M67:M70"/>
    <mergeCell ref="M71:M74"/>
    <mergeCell ref="M75:M77"/>
    <mergeCell ref="M78:M79"/>
    <mergeCell ref="N4:N5"/>
    <mergeCell ref="N10:N12"/>
    <mergeCell ref="N13:N14"/>
    <mergeCell ref="N16:N17"/>
    <mergeCell ref="N18:N20"/>
    <mergeCell ref="N21:N22"/>
    <mergeCell ref="N24:N25"/>
    <mergeCell ref="N26:N28"/>
    <mergeCell ref="N29:N30"/>
    <mergeCell ref="N33:N34"/>
    <mergeCell ref="N35:N36"/>
    <mergeCell ref="N41:N42"/>
    <mergeCell ref="N43:N44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N65:N66"/>
    <mergeCell ref="N69:N70"/>
    <mergeCell ref="N73:N74"/>
    <mergeCell ref="N75:N77"/>
    <mergeCell ref="O4:O5"/>
    <mergeCell ref="O10:O12"/>
    <mergeCell ref="O13:O14"/>
    <mergeCell ref="O16:O17"/>
    <mergeCell ref="O18:O20"/>
    <mergeCell ref="O21:O22"/>
    <mergeCell ref="O24:O25"/>
    <mergeCell ref="O26:O28"/>
    <mergeCell ref="O29:O30"/>
    <mergeCell ref="O33:O34"/>
    <mergeCell ref="O35:O36"/>
    <mergeCell ref="O41:O42"/>
    <mergeCell ref="O43:O44"/>
    <mergeCell ref="O45:O46"/>
    <mergeCell ref="O47:O48"/>
    <mergeCell ref="O49:O50"/>
    <mergeCell ref="O51:O52"/>
    <mergeCell ref="O53:O54"/>
    <mergeCell ref="O55:O56"/>
    <mergeCell ref="O57:O58"/>
    <mergeCell ref="O59:O60"/>
    <mergeCell ref="O61:O62"/>
    <mergeCell ref="O65:O66"/>
    <mergeCell ref="O69:O70"/>
    <mergeCell ref="O73:O74"/>
    <mergeCell ref="O75:O77"/>
    <mergeCell ref="P4:P5"/>
    <mergeCell ref="P6:P9"/>
    <mergeCell ref="P10:P12"/>
    <mergeCell ref="P13:P14"/>
    <mergeCell ref="P15:P17"/>
    <mergeCell ref="P18:P20"/>
    <mergeCell ref="P21:P22"/>
    <mergeCell ref="P23:P25"/>
    <mergeCell ref="P26:P28"/>
    <mergeCell ref="P29:P30"/>
    <mergeCell ref="P31:P32"/>
    <mergeCell ref="P33:P34"/>
    <mergeCell ref="P35:P36"/>
    <mergeCell ref="P39:P40"/>
    <mergeCell ref="P41:P42"/>
    <mergeCell ref="P43:P44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  <mergeCell ref="P63:P64"/>
    <mergeCell ref="P65:P66"/>
    <mergeCell ref="P67:P68"/>
    <mergeCell ref="P69:P70"/>
    <mergeCell ref="P71:P72"/>
    <mergeCell ref="P73:P74"/>
    <mergeCell ref="P75:P77"/>
    <mergeCell ref="R4:R8"/>
    <mergeCell ref="R9:R11"/>
    <mergeCell ref="R12:R14"/>
    <mergeCell ref="R15:R17"/>
    <mergeCell ref="R18:R24"/>
    <mergeCell ref="R25:R31"/>
    <mergeCell ref="R32:R37"/>
    <mergeCell ref="R38:R41"/>
    <mergeCell ref="R42:R43"/>
    <mergeCell ref="R44:R45"/>
    <mergeCell ref="R46:R47"/>
    <mergeCell ref="R48:R49"/>
    <mergeCell ref="R50:R51"/>
    <mergeCell ref="R55:R56"/>
    <mergeCell ref="S4:S5"/>
    <mergeCell ref="S9:S10"/>
    <mergeCell ref="S12:S13"/>
    <mergeCell ref="S15:S16"/>
    <mergeCell ref="S18:S19"/>
    <mergeCell ref="S21:S24"/>
    <mergeCell ref="S25:S26"/>
    <mergeCell ref="S28:S31"/>
    <mergeCell ref="S32:S33"/>
    <mergeCell ref="S35:S37"/>
    <mergeCell ref="S38:S39"/>
    <mergeCell ref="T4:T5"/>
    <mergeCell ref="T9:T10"/>
    <mergeCell ref="T12:T13"/>
    <mergeCell ref="T15:T16"/>
    <mergeCell ref="T18:T19"/>
    <mergeCell ref="T21:T24"/>
    <mergeCell ref="T25:T26"/>
    <mergeCell ref="T28:T31"/>
    <mergeCell ref="T32:T33"/>
    <mergeCell ref="T35:T37"/>
    <mergeCell ref="T38:T39"/>
    <mergeCell ref="U4:U8"/>
    <mergeCell ref="U9:U11"/>
    <mergeCell ref="U12:U14"/>
    <mergeCell ref="U15:U17"/>
    <mergeCell ref="U18:U20"/>
    <mergeCell ref="U21:U24"/>
    <mergeCell ref="U25:U27"/>
    <mergeCell ref="U28:U31"/>
    <mergeCell ref="U32:U34"/>
    <mergeCell ref="U35:U37"/>
    <mergeCell ref="U38:U40"/>
    <mergeCell ref="M1:P2"/>
    <mergeCell ref="R1:U2"/>
  </mergeCells>
  <pageMargins left="0.75" right="0.75" top="1" bottom="1" header="0.5" footer="0.5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0"/>
  <sheetViews>
    <sheetView topLeftCell="G17" workbookViewId="0">
      <selection activeCell="W38" sqref="W38:W40"/>
    </sheetView>
  </sheetViews>
  <sheetFormatPr defaultColWidth="9" defaultRowHeight="16" customHeight="1"/>
  <cols>
    <col min="1" max="1" width="5.125" style="90" customWidth="1"/>
    <col min="2" max="2" width="7.375" style="114" customWidth="1"/>
    <col min="3" max="4" width="7.875" style="114" customWidth="1"/>
    <col min="5" max="5" width="6.79166666666667" style="114" customWidth="1"/>
    <col min="6" max="6" width="7.25" style="114" customWidth="1"/>
    <col min="7" max="7" width="7.125" style="90" customWidth="1"/>
    <col min="8" max="8" width="7" style="114" customWidth="1"/>
    <col min="9" max="9" width="6.25" style="114" customWidth="1"/>
    <col min="10" max="10" width="6.875" style="114" customWidth="1"/>
    <col min="11" max="11" width="7.875" style="90" customWidth="1"/>
    <col min="12" max="12" width="6.125" style="114" customWidth="1"/>
    <col min="13" max="13" width="5.825" style="120" customWidth="1"/>
    <col min="14" max="14" width="7.875" style="119" customWidth="1"/>
    <col min="15" max="15" width="7" style="121" customWidth="1"/>
    <col min="16" max="16" width="6.75" style="119" customWidth="1"/>
    <col min="17" max="17" width="7.90833333333333" style="119" customWidth="1"/>
    <col min="18" max="18" width="2" style="119" customWidth="1"/>
    <col min="19" max="19" width="11.125" style="119" customWidth="1"/>
    <col min="20" max="20" width="7.125" style="119" customWidth="1"/>
    <col min="21" max="21" width="27.9666666666667" style="119" customWidth="1"/>
    <col min="22" max="22" width="9" style="119"/>
    <col min="23" max="23" width="30.125" style="119" customWidth="1"/>
    <col min="24" max="24" width="12.75" style="119" customWidth="1"/>
    <col min="25" max="25" width="11.5" style="122" customWidth="1"/>
    <col min="26" max="26" width="35.5" style="122" customWidth="1"/>
    <col min="27" max="27" width="10.5" style="122" customWidth="1"/>
    <col min="28" max="28" width="25" style="122" customWidth="1"/>
    <col min="29" max="29" width="13.875" style="119" customWidth="1"/>
    <col min="30" max="16384" width="9" style="119"/>
  </cols>
  <sheetData>
    <row r="1" s="119" customFormat="1" customHeight="1" spans="1:29">
      <c r="A1" s="123"/>
      <c r="B1" s="124" t="s">
        <v>127</v>
      </c>
      <c r="C1" s="124"/>
      <c r="D1" s="124"/>
      <c r="E1" s="125" t="s">
        <v>128</v>
      </c>
      <c r="F1" s="126" t="s">
        <v>129</v>
      </c>
      <c r="G1" s="126"/>
      <c r="H1" s="126"/>
      <c r="I1" s="153"/>
      <c r="J1" s="126" t="s">
        <v>130</v>
      </c>
      <c r="K1" s="126"/>
      <c r="L1" s="126"/>
      <c r="M1" s="120"/>
      <c r="N1" s="166" t="s">
        <v>131</v>
      </c>
      <c r="O1" s="90"/>
      <c r="P1" s="114"/>
      <c r="Q1" s="114"/>
      <c r="R1" s="114"/>
      <c r="S1" s="191" t="s">
        <v>132</v>
      </c>
      <c r="T1" s="192"/>
      <c r="U1" s="193"/>
      <c r="V1" s="193"/>
      <c r="W1" s="193"/>
      <c r="Y1" s="229" t="s">
        <v>132</v>
      </c>
      <c r="Z1" s="230"/>
      <c r="AA1" s="230"/>
      <c r="AB1" s="231"/>
      <c r="AC1" s="232"/>
    </row>
    <row r="2" s="119" customFormat="1" customHeight="1" spans="1:29">
      <c r="A2" s="127" t="s">
        <v>128</v>
      </c>
      <c r="B2" s="128" t="s">
        <v>10</v>
      </c>
      <c r="C2" s="129" t="s">
        <v>133</v>
      </c>
      <c r="D2" s="130" t="s">
        <v>2</v>
      </c>
      <c r="E2" s="120"/>
      <c r="F2" s="131" t="s">
        <v>134</v>
      </c>
      <c r="G2" s="129" t="s">
        <v>133</v>
      </c>
      <c r="H2" s="132" t="s">
        <v>135</v>
      </c>
      <c r="I2" s="120" t="s">
        <v>128</v>
      </c>
      <c r="J2" s="167" t="s">
        <v>134</v>
      </c>
      <c r="K2" s="168" t="s">
        <v>133</v>
      </c>
      <c r="L2" s="169" t="s">
        <v>136</v>
      </c>
      <c r="M2" s="120" t="s">
        <v>128</v>
      </c>
      <c r="N2" s="170" t="s">
        <v>137</v>
      </c>
      <c r="O2" s="171" t="s">
        <v>133</v>
      </c>
      <c r="P2" s="172" t="s">
        <v>8</v>
      </c>
      <c r="Q2" s="194" t="s">
        <v>9</v>
      </c>
      <c r="S2" s="195" t="s">
        <v>138</v>
      </c>
      <c r="T2" s="195"/>
      <c r="U2" s="195"/>
      <c r="V2" s="195"/>
      <c r="W2" s="195"/>
      <c r="Y2" s="233" t="s">
        <v>138</v>
      </c>
      <c r="Z2" s="234"/>
      <c r="AA2" s="234"/>
      <c r="AB2" s="234"/>
      <c r="AC2" s="232"/>
    </row>
    <row r="3" s="119" customFormat="1" customHeight="1" spans="1:29">
      <c r="A3" s="127"/>
      <c r="B3" s="66">
        <v>0.9345</v>
      </c>
      <c r="C3" s="133">
        <v>0.98</v>
      </c>
      <c r="D3" s="134">
        <f>ABS(B3-C$6)</f>
        <v>0.0288333333333334</v>
      </c>
      <c r="E3" s="125">
        <v>1</v>
      </c>
      <c r="F3" s="66">
        <v>0.0128</v>
      </c>
      <c r="G3" s="135">
        <v>0.487</v>
      </c>
      <c r="H3" s="136">
        <f>ABS(F3-G$6)</f>
        <v>0.4722</v>
      </c>
      <c r="I3" s="120">
        <v>1</v>
      </c>
      <c r="J3" s="66">
        <v>0.101</v>
      </c>
      <c r="K3" s="173">
        <v>0.102</v>
      </c>
      <c r="L3" s="153">
        <f>ABS(J3-K$6)</f>
        <v>0</v>
      </c>
      <c r="M3" s="120">
        <v>1</v>
      </c>
      <c r="N3" s="66">
        <v>0.4562</v>
      </c>
      <c r="O3" s="148">
        <v>2</v>
      </c>
      <c r="P3" s="172">
        <f t="shared" ref="P3:P7" si="0">(N3+N4)/2-O3</f>
        <v>-1.54</v>
      </c>
      <c r="Q3" s="196">
        <f>P3/O3*100%</f>
        <v>-0.77</v>
      </c>
      <c r="R3" s="114"/>
      <c r="S3" s="195"/>
      <c r="T3" s="195"/>
      <c r="U3" s="195"/>
      <c r="V3" s="195"/>
      <c r="W3" s="195"/>
      <c r="Y3" s="233"/>
      <c r="Z3" s="234"/>
      <c r="AA3" s="234"/>
      <c r="AB3" s="234"/>
      <c r="AC3" s="232"/>
    </row>
    <row r="4" s="119" customFormat="1" customHeight="1" spans="1:29">
      <c r="A4" s="127">
        <v>2</v>
      </c>
      <c r="B4" s="10">
        <v>0.9261</v>
      </c>
      <c r="C4" s="133">
        <v>0.91</v>
      </c>
      <c r="D4" s="134">
        <f t="shared" ref="D3:D11" si="1">ABS(B4-C$6)</f>
        <v>0.0372333333333333</v>
      </c>
      <c r="E4" s="125">
        <v>2</v>
      </c>
      <c r="F4" s="10">
        <v>0.0129</v>
      </c>
      <c r="G4" s="135">
        <v>0.483</v>
      </c>
      <c r="H4" s="136">
        <f t="shared" ref="H3:H12" si="2">ABS(F4-G$6)</f>
        <v>0.4721</v>
      </c>
      <c r="I4" s="120">
        <v>2</v>
      </c>
      <c r="J4" s="10">
        <v>0.102</v>
      </c>
      <c r="K4" s="173">
        <v>0.1</v>
      </c>
      <c r="L4" s="153">
        <f t="shared" ref="L3:L17" si="3">ABS(J4-K$6)</f>
        <v>0.000999999999999973</v>
      </c>
      <c r="M4" s="120">
        <v>2</v>
      </c>
      <c r="N4" s="10">
        <v>0.4638</v>
      </c>
      <c r="O4" s="148"/>
      <c r="P4" s="172"/>
      <c r="Q4" s="196"/>
      <c r="R4" s="114"/>
      <c r="S4" s="197" t="s">
        <v>12</v>
      </c>
      <c r="T4" s="198" t="s">
        <v>139</v>
      </c>
      <c r="U4" s="199"/>
      <c r="V4" s="197" t="s">
        <v>140</v>
      </c>
      <c r="W4" s="197" t="s">
        <v>15</v>
      </c>
      <c r="Y4" s="235" t="s">
        <v>141</v>
      </c>
      <c r="Z4" s="236" t="s">
        <v>139</v>
      </c>
      <c r="AA4" s="235" t="s">
        <v>142</v>
      </c>
      <c r="AB4" s="235" t="s">
        <v>143</v>
      </c>
      <c r="AC4" s="232"/>
    </row>
    <row r="5" s="119" customFormat="1" customHeight="1" spans="1:29">
      <c r="A5" s="127">
        <v>3</v>
      </c>
      <c r="B5" s="10">
        <v>0.9321</v>
      </c>
      <c r="C5" s="133">
        <v>1</v>
      </c>
      <c r="D5" s="134">
        <f t="shared" si="1"/>
        <v>0.0312333333333333</v>
      </c>
      <c r="E5" s="125">
        <v>3</v>
      </c>
      <c r="F5" s="10">
        <v>0.0128</v>
      </c>
      <c r="G5" s="135">
        <v>0.485</v>
      </c>
      <c r="H5" s="136">
        <f t="shared" si="2"/>
        <v>0.4722</v>
      </c>
      <c r="I5" s="120">
        <v>3</v>
      </c>
      <c r="J5" s="10">
        <v>0.1</v>
      </c>
      <c r="K5" s="173">
        <v>0.101</v>
      </c>
      <c r="L5" s="153">
        <f t="shared" si="3"/>
        <v>0.00100000000000001</v>
      </c>
      <c r="M5" s="120">
        <v>1</v>
      </c>
      <c r="N5" s="10">
        <v>0.4844</v>
      </c>
      <c r="O5" s="148">
        <v>2</v>
      </c>
      <c r="P5" s="172">
        <f t="shared" si="0"/>
        <v>-1.51165</v>
      </c>
      <c r="Q5" s="196">
        <f>P5/O5*100%</f>
        <v>-0.755825</v>
      </c>
      <c r="R5" s="114"/>
      <c r="S5" s="200" t="s">
        <v>144</v>
      </c>
      <c r="T5" s="197" t="s">
        <v>145</v>
      </c>
      <c r="U5" s="197" t="s">
        <v>146</v>
      </c>
      <c r="V5" s="170" t="s">
        <v>22</v>
      </c>
      <c r="W5" s="201" t="s">
        <v>147</v>
      </c>
      <c r="Y5" s="235" t="s">
        <v>148</v>
      </c>
      <c r="Z5" s="235" t="s">
        <v>149</v>
      </c>
      <c r="AA5" s="237" t="s">
        <v>22</v>
      </c>
      <c r="AB5" s="235" t="s">
        <v>150</v>
      </c>
      <c r="AC5" s="232"/>
    </row>
    <row r="6" s="119" customFormat="1" customHeight="1" spans="1:28">
      <c r="A6" s="127">
        <v>4</v>
      </c>
      <c r="B6" s="10">
        <v>0.9278</v>
      </c>
      <c r="C6" s="137">
        <f>AVERAGE(C3:C5)</f>
        <v>0.963333333333333</v>
      </c>
      <c r="D6" s="134">
        <f t="shared" si="1"/>
        <v>0.0355333333333334</v>
      </c>
      <c r="E6" s="125">
        <v>4</v>
      </c>
      <c r="F6" s="10">
        <v>0.0129</v>
      </c>
      <c r="G6" s="138">
        <f>AVERAGE(G3:G5)</f>
        <v>0.485</v>
      </c>
      <c r="H6" s="136">
        <f t="shared" si="2"/>
        <v>0.4721</v>
      </c>
      <c r="I6" s="120">
        <v>4</v>
      </c>
      <c r="J6" s="10">
        <v>0.101</v>
      </c>
      <c r="K6" s="174">
        <f>AVERAGE(K3:K5)</f>
        <v>0.101</v>
      </c>
      <c r="L6" s="153">
        <f t="shared" si="3"/>
        <v>0</v>
      </c>
      <c r="M6" s="120">
        <v>2</v>
      </c>
      <c r="N6" s="10">
        <v>0.4923</v>
      </c>
      <c r="O6" s="148"/>
      <c r="P6" s="172"/>
      <c r="Q6" s="196"/>
      <c r="R6" s="114"/>
      <c r="S6" s="200"/>
      <c r="T6" s="197"/>
      <c r="U6" s="197" t="s">
        <v>151</v>
      </c>
      <c r="V6" s="170" t="s">
        <v>19</v>
      </c>
      <c r="W6" s="201"/>
      <c r="Y6" s="235"/>
      <c r="Z6" s="235"/>
      <c r="AA6" s="238"/>
      <c r="AB6" s="235"/>
    </row>
    <row r="7" s="119" customFormat="1" customHeight="1" spans="1:28">
      <c r="A7" s="127">
        <v>5</v>
      </c>
      <c r="B7" s="10">
        <v>0.9198</v>
      </c>
      <c r="C7" s="139"/>
      <c r="D7" s="134">
        <f t="shared" si="1"/>
        <v>0.0435333333333334</v>
      </c>
      <c r="E7" s="125">
        <v>5</v>
      </c>
      <c r="F7" s="10">
        <v>0.0128</v>
      </c>
      <c r="G7" s="139"/>
      <c r="H7" s="136">
        <f t="shared" si="2"/>
        <v>0.4722</v>
      </c>
      <c r="I7" s="120">
        <v>5</v>
      </c>
      <c r="J7" s="10">
        <v>0.102</v>
      </c>
      <c r="K7" s="175"/>
      <c r="L7" s="153">
        <f t="shared" si="3"/>
        <v>0.000999999999999973</v>
      </c>
      <c r="M7" s="120">
        <v>1</v>
      </c>
      <c r="N7" s="10">
        <v>1.769</v>
      </c>
      <c r="O7" s="148">
        <v>2</v>
      </c>
      <c r="P7" s="172">
        <f t="shared" si="0"/>
        <v>-0.25795</v>
      </c>
      <c r="Q7" s="196">
        <f>P7/O7*100%</f>
        <v>-0.128975</v>
      </c>
      <c r="R7" s="114"/>
      <c r="S7" s="200"/>
      <c r="T7" s="202" t="s">
        <v>79</v>
      </c>
      <c r="U7" s="203" t="s">
        <v>152</v>
      </c>
      <c r="V7" s="203" t="s">
        <v>22</v>
      </c>
      <c r="W7" s="204" t="s">
        <v>153</v>
      </c>
      <c r="Y7" s="235"/>
      <c r="Z7" s="235"/>
      <c r="AA7" s="239"/>
      <c r="AB7" s="235"/>
    </row>
    <row r="8" s="119" customFormat="1" ht="17" customHeight="1" spans="1:28">
      <c r="A8" s="127">
        <v>6</v>
      </c>
      <c r="B8" s="10">
        <v>0.9253</v>
      </c>
      <c r="C8" s="139"/>
      <c r="D8" s="134">
        <f t="shared" si="1"/>
        <v>0.0380333333333334</v>
      </c>
      <c r="E8" s="125">
        <v>6</v>
      </c>
      <c r="F8" s="10">
        <v>0.0129</v>
      </c>
      <c r="G8" s="139"/>
      <c r="H8" s="136">
        <f t="shared" si="2"/>
        <v>0.4721</v>
      </c>
      <c r="I8" s="120">
        <v>6</v>
      </c>
      <c r="J8" s="10">
        <v>0.101</v>
      </c>
      <c r="K8" s="175"/>
      <c r="L8" s="153">
        <f t="shared" si="3"/>
        <v>0</v>
      </c>
      <c r="M8" s="120">
        <v>2</v>
      </c>
      <c r="N8" s="10">
        <v>1.7151</v>
      </c>
      <c r="O8" s="148"/>
      <c r="P8" s="172"/>
      <c r="Q8" s="196"/>
      <c r="R8" s="114"/>
      <c r="S8" s="200"/>
      <c r="T8" s="205"/>
      <c r="U8" s="206"/>
      <c r="V8" s="206"/>
      <c r="W8" s="204"/>
      <c r="Y8" s="235"/>
      <c r="Z8" s="235" t="s">
        <v>27</v>
      </c>
      <c r="AA8" s="235" t="s">
        <v>28</v>
      </c>
      <c r="AB8" s="235"/>
    </row>
    <row r="9" s="119" customFormat="1" customHeight="1" spans="1:28">
      <c r="A9" s="127">
        <v>7</v>
      </c>
      <c r="B9" s="10">
        <v>0.9227</v>
      </c>
      <c r="C9" s="139"/>
      <c r="D9" s="134">
        <f t="shared" si="1"/>
        <v>0.0406333333333334</v>
      </c>
      <c r="E9" s="125">
        <v>7</v>
      </c>
      <c r="F9" s="10">
        <v>0.0125</v>
      </c>
      <c r="G9" s="139"/>
      <c r="H9" s="136">
        <f t="shared" si="2"/>
        <v>0.4725</v>
      </c>
      <c r="I9" s="120">
        <v>7</v>
      </c>
      <c r="J9" s="10">
        <v>0.101</v>
      </c>
      <c r="K9" s="175"/>
      <c r="L9" s="153">
        <f t="shared" si="3"/>
        <v>0</v>
      </c>
      <c r="M9" s="176"/>
      <c r="N9" s="177" t="s">
        <v>0</v>
      </c>
      <c r="O9" s="121"/>
      <c r="R9" s="114"/>
      <c r="S9" s="200"/>
      <c r="T9" s="205"/>
      <c r="U9" s="128"/>
      <c r="V9" s="128"/>
      <c r="W9" s="204"/>
      <c r="Y9" s="235"/>
      <c r="Z9" s="235" t="s">
        <v>30</v>
      </c>
      <c r="AA9" s="235" t="s">
        <v>31</v>
      </c>
      <c r="AB9" s="235"/>
    </row>
    <row r="10" s="119" customFormat="1" customHeight="1" spans="1:28">
      <c r="A10" s="127">
        <v>8</v>
      </c>
      <c r="B10" s="140">
        <v>0.924</v>
      </c>
      <c r="C10" s="139"/>
      <c r="D10" s="134">
        <f t="shared" si="1"/>
        <v>0.0393333333333333</v>
      </c>
      <c r="E10" s="125">
        <v>8</v>
      </c>
      <c r="F10" s="10">
        <v>0.0129</v>
      </c>
      <c r="G10" s="139"/>
      <c r="H10" s="136">
        <f t="shared" si="2"/>
        <v>0.4721</v>
      </c>
      <c r="I10" s="120">
        <v>8</v>
      </c>
      <c r="J10" s="10">
        <v>0.101</v>
      </c>
      <c r="K10" s="175"/>
      <c r="L10" s="153">
        <f t="shared" si="3"/>
        <v>0</v>
      </c>
      <c r="M10" s="120" t="s">
        <v>128</v>
      </c>
      <c r="N10" s="170" t="s">
        <v>137</v>
      </c>
      <c r="O10" s="171" t="s">
        <v>133</v>
      </c>
      <c r="P10" s="178" t="s">
        <v>8</v>
      </c>
      <c r="Q10" s="207" t="s">
        <v>9</v>
      </c>
      <c r="R10" s="114"/>
      <c r="S10" s="200"/>
      <c r="T10" s="205"/>
      <c r="U10" s="170" t="s">
        <v>27</v>
      </c>
      <c r="V10" s="170" t="s">
        <v>28</v>
      </c>
      <c r="W10" s="204"/>
      <c r="Y10" s="235"/>
      <c r="Z10" s="235" t="s">
        <v>32</v>
      </c>
      <c r="AA10" s="235" t="s">
        <v>33</v>
      </c>
      <c r="AB10" s="235"/>
    </row>
    <row r="11" s="119" customFormat="1" customHeight="1" spans="1:28">
      <c r="A11" s="127">
        <v>9</v>
      </c>
      <c r="B11" s="140">
        <v>0.921</v>
      </c>
      <c r="C11" s="139"/>
      <c r="D11" s="134">
        <f t="shared" si="1"/>
        <v>0.0423333333333333</v>
      </c>
      <c r="E11" s="125">
        <v>9</v>
      </c>
      <c r="F11" s="10">
        <v>0.0127</v>
      </c>
      <c r="G11" s="139"/>
      <c r="H11" s="136">
        <f t="shared" si="2"/>
        <v>0.4723</v>
      </c>
      <c r="I11" s="120">
        <v>9</v>
      </c>
      <c r="J11" s="10">
        <v>0.1</v>
      </c>
      <c r="K11" s="175"/>
      <c r="L11" s="153">
        <f t="shared" si="3"/>
        <v>0.00100000000000001</v>
      </c>
      <c r="M11" s="120">
        <v>1</v>
      </c>
      <c r="N11" s="66">
        <v>23.1789</v>
      </c>
      <c r="O11" s="148">
        <v>26</v>
      </c>
      <c r="P11" s="172">
        <f>(N11+N12+N13)/3-O11</f>
        <v>-2.50676666666667</v>
      </c>
      <c r="Q11" s="208">
        <f>P11/O11*100%</f>
        <v>-0.0964141025641026</v>
      </c>
      <c r="R11" s="114"/>
      <c r="S11" s="200"/>
      <c r="T11" s="205"/>
      <c r="U11" s="170" t="s">
        <v>30</v>
      </c>
      <c r="V11" s="170" t="s">
        <v>31</v>
      </c>
      <c r="W11" s="204"/>
      <c r="Y11" s="235" t="s">
        <v>154</v>
      </c>
      <c r="Z11" s="235" t="s">
        <v>155</v>
      </c>
      <c r="AA11" s="235" t="s">
        <v>36</v>
      </c>
      <c r="AB11" s="237" t="s">
        <v>150</v>
      </c>
    </row>
    <row r="12" s="119" customFormat="1" customHeight="1" spans="1:28">
      <c r="A12" s="127" t="s">
        <v>156</v>
      </c>
      <c r="B12" s="141">
        <f>AVERAGE(B3:B11)</f>
        <v>0.925922222222222</v>
      </c>
      <c r="C12" s="125" t="s">
        <v>157</v>
      </c>
      <c r="D12" s="142">
        <f>SUM(D3:D11)</f>
        <v>0.3367</v>
      </c>
      <c r="E12" s="125">
        <v>10</v>
      </c>
      <c r="F12" s="10">
        <v>0.0126</v>
      </c>
      <c r="G12" s="139"/>
      <c r="H12" s="136">
        <f t="shared" si="2"/>
        <v>0.4724</v>
      </c>
      <c r="I12" s="120">
        <v>10</v>
      </c>
      <c r="J12" s="10">
        <v>0.1</v>
      </c>
      <c r="K12" s="175"/>
      <c r="L12" s="153">
        <f t="shared" si="3"/>
        <v>0.00100000000000001</v>
      </c>
      <c r="M12" s="120">
        <v>2</v>
      </c>
      <c r="N12" s="10">
        <v>23.4687</v>
      </c>
      <c r="O12" s="148"/>
      <c r="P12" s="172"/>
      <c r="Q12" s="208"/>
      <c r="R12" s="114"/>
      <c r="S12" s="200"/>
      <c r="T12" s="209"/>
      <c r="U12" s="197" t="s">
        <v>32</v>
      </c>
      <c r="V12" s="170" t="s">
        <v>33</v>
      </c>
      <c r="W12" s="204"/>
      <c r="Y12" s="235"/>
      <c r="Z12" s="235"/>
      <c r="AA12" s="235"/>
      <c r="AB12" s="238"/>
    </row>
    <row r="13" s="119" customFormat="1" customHeight="1" spans="1:28">
      <c r="A13" s="127"/>
      <c r="B13" s="139"/>
      <c r="C13" s="143" t="s">
        <v>9</v>
      </c>
      <c r="D13" s="144">
        <f>D12/(3*C6)*100%</f>
        <v>0.116505190311419</v>
      </c>
      <c r="E13" s="125" t="s">
        <v>156</v>
      </c>
      <c r="F13" s="145">
        <f>AVERAGE(F3:F12)</f>
        <v>0.01278</v>
      </c>
      <c r="G13" s="125" t="s">
        <v>157</v>
      </c>
      <c r="H13" s="146">
        <f>SUM(H3:H12)</f>
        <v>4.7222</v>
      </c>
      <c r="I13" s="120">
        <v>11</v>
      </c>
      <c r="J13" s="10">
        <v>0.101</v>
      </c>
      <c r="K13" s="175"/>
      <c r="L13" s="153">
        <f t="shared" si="3"/>
        <v>0</v>
      </c>
      <c r="M13" s="176">
        <v>3</v>
      </c>
      <c r="N13" s="10">
        <v>23.8321</v>
      </c>
      <c r="O13" s="148"/>
      <c r="P13" s="172"/>
      <c r="Q13" s="208"/>
      <c r="R13" s="114"/>
      <c r="S13" s="200" t="s">
        <v>158</v>
      </c>
      <c r="T13" s="197" t="s">
        <v>145</v>
      </c>
      <c r="U13" s="197" t="s">
        <v>159</v>
      </c>
      <c r="V13" s="170" t="s">
        <v>36</v>
      </c>
      <c r="W13" s="201" t="s">
        <v>147</v>
      </c>
      <c r="Y13" s="235"/>
      <c r="Z13" s="235" t="s">
        <v>40</v>
      </c>
      <c r="AA13" s="235" t="s">
        <v>33</v>
      </c>
      <c r="AB13" s="239"/>
    </row>
    <row r="14" s="119" customFormat="1" customHeight="1" spans="7:29">
      <c r="G14" s="143" t="s">
        <v>9</v>
      </c>
      <c r="H14" s="147">
        <f>H13/(3*G6)*100%</f>
        <v>3.24549828178694</v>
      </c>
      <c r="I14" s="120">
        <v>12</v>
      </c>
      <c r="J14" s="10">
        <v>0.1</v>
      </c>
      <c r="K14" s="175"/>
      <c r="L14" s="153">
        <f t="shared" si="3"/>
        <v>0.00100000000000001</v>
      </c>
      <c r="M14" s="120">
        <v>1</v>
      </c>
      <c r="N14" s="10">
        <v>21.6448</v>
      </c>
      <c r="O14" s="148">
        <v>19</v>
      </c>
      <c r="P14" s="172">
        <f>(N14+N15+N16)/3-O14</f>
        <v>3.363</v>
      </c>
      <c r="Q14" s="208">
        <f>P14/O14*100%</f>
        <v>0.177</v>
      </c>
      <c r="R14" s="114"/>
      <c r="S14" s="200"/>
      <c r="T14" s="197"/>
      <c r="U14" s="197" t="s">
        <v>160</v>
      </c>
      <c r="V14" s="170" t="s">
        <v>19</v>
      </c>
      <c r="W14" s="201"/>
      <c r="Y14" s="235" t="s">
        <v>161</v>
      </c>
      <c r="Z14" s="236" t="s">
        <v>162</v>
      </c>
      <c r="AA14" s="235" t="s">
        <v>163</v>
      </c>
      <c r="AB14" s="237" t="s">
        <v>150</v>
      </c>
      <c r="AC14" s="240" t="s">
        <v>164</v>
      </c>
    </row>
    <row r="15" s="119" customFormat="1" ht="17" customHeight="1" spans="1:29">
      <c r="A15" s="120" t="s">
        <v>128</v>
      </c>
      <c r="B15" s="148" t="s">
        <v>134</v>
      </c>
      <c r="C15" s="148" t="s">
        <v>133</v>
      </c>
      <c r="D15" s="148" t="s">
        <v>9</v>
      </c>
      <c r="E15" s="149" t="s">
        <v>2</v>
      </c>
      <c r="G15" s="150"/>
      <c r="H15" s="150"/>
      <c r="I15" s="120">
        <v>13</v>
      </c>
      <c r="J15" s="10">
        <v>0.101</v>
      </c>
      <c r="K15" s="90"/>
      <c r="L15" s="153">
        <f t="shared" si="3"/>
        <v>0</v>
      </c>
      <c r="M15" s="120">
        <v>2</v>
      </c>
      <c r="N15" s="10">
        <v>21.6402</v>
      </c>
      <c r="O15" s="148"/>
      <c r="P15" s="172"/>
      <c r="Q15" s="208"/>
      <c r="R15" s="114"/>
      <c r="S15" s="200"/>
      <c r="T15" s="202" t="s">
        <v>79</v>
      </c>
      <c r="U15" s="197" t="s">
        <v>48</v>
      </c>
      <c r="V15" s="203" t="s">
        <v>36</v>
      </c>
      <c r="W15" s="204" t="s">
        <v>153</v>
      </c>
      <c r="Y15" s="235"/>
      <c r="Z15" s="235"/>
      <c r="AA15" s="235"/>
      <c r="AB15" s="238"/>
      <c r="AC15" s="241"/>
    </row>
    <row r="16" s="119" customFormat="1" customHeight="1" spans="1:29">
      <c r="A16" s="120">
        <v>1</v>
      </c>
      <c r="B16" s="66">
        <v>0.1851</v>
      </c>
      <c r="C16" s="151">
        <v>0.2</v>
      </c>
      <c r="D16" s="152">
        <f>E25/(3*C25)*100%</f>
        <v>0.0768333333333339</v>
      </c>
      <c r="E16" s="153">
        <f>ABS(B16-C$25)</f>
        <v>0.0149000000000001</v>
      </c>
      <c r="I16" s="120">
        <v>14</v>
      </c>
      <c r="J16" s="10">
        <v>0.102</v>
      </c>
      <c r="K16" s="90"/>
      <c r="L16" s="153">
        <f t="shared" si="3"/>
        <v>0.000999999999999973</v>
      </c>
      <c r="M16" s="176">
        <v>3</v>
      </c>
      <c r="N16" s="10">
        <v>23.804</v>
      </c>
      <c r="O16" s="148"/>
      <c r="P16" s="172"/>
      <c r="Q16" s="208"/>
      <c r="R16" s="114"/>
      <c r="S16" s="200"/>
      <c r="T16" s="205"/>
      <c r="U16" s="197" t="s">
        <v>165</v>
      </c>
      <c r="V16" s="206"/>
      <c r="W16" s="204"/>
      <c r="Y16" s="235"/>
      <c r="Z16" s="235" t="s">
        <v>47</v>
      </c>
      <c r="AA16" s="235" t="s">
        <v>33</v>
      </c>
      <c r="AB16" s="239"/>
      <c r="AC16" s="241"/>
    </row>
    <row r="17" s="119" customFormat="1" customHeight="1" spans="1:28">
      <c r="A17" s="120">
        <v>2</v>
      </c>
      <c r="B17" s="10">
        <v>0.1959</v>
      </c>
      <c r="C17" s="154"/>
      <c r="D17" s="155"/>
      <c r="E17" s="153">
        <f t="shared" ref="E17:E24" si="4">ABS(B17-C$25)</f>
        <v>0.00410000000000005</v>
      </c>
      <c r="I17" s="120">
        <v>15</v>
      </c>
      <c r="J17" s="10">
        <v>0.102</v>
      </c>
      <c r="K17" s="90"/>
      <c r="L17" s="153">
        <f t="shared" si="3"/>
        <v>0.000999999999999973</v>
      </c>
      <c r="M17" s="120">
        <v>1</v>
      </c>
      <c r="N17" s="10">
        <v>45.9024</v>
      </c>
      <c r="O17" s="148">
        <v>47</v>
      </c>
      <c r="P17" s="172">
        <f>(N17+N18+N19)/3-O17</f>
        <v>-0.906200000000005</v>
      </c>
      <c r="Q17" s="208">
        <f>P17/O17*100%</f>
        <v>-0.0192808510638299</v>
      </c>
      <c r="R17" s="114"/>
      <c r="S17" s="200"/>
      <c r="T17" s="205"/>
      <c r="U17" s="197"/>
      <c r="V17" s="128"/>
      <c r="W17" s="204"/>
      <c r="Y17" s="235" t="s">
        <v>166</v>
      </c>
      <c r="Z17" s="235" t="s">
        <v>167</v>
      </c>
      <c r="AA17" s="235" t="s">
        <v>36</v>
      </c>
      <c r="AB17" s="237" t="s">
        <v>150</v>
      </c>
    </row>
    <row r="18" s="119" customFormat="1" customHeight="1" spans="1:28">
      <c r="A18" s="120">
        <v>3</v>
      </c>
      <c r="B18" s="10">
        <v>0.1957</v>
      </c>
      <c r="C18" s="156"/>
      <c r="D18" s="155"/>
      <c r="E18" s="153">
        <f t="shared" si="4"/>
        <v>0.00430000000000003</v>
      </c>
      <c r="I18" s="120" t="s">
        <v>156</v>
      </c>
      <c r="J18" s="179">
        <f>AVERAGE(J3:J17)</f>
        <v>0.101</v>
      </c>
      <c r="K18" s="125" t="s">
        <v>157</v>
      </c>
      <c r="L18" s="180">
        <f>SUM(L3:L17)</f>
        <v>0.00799999999999995</v>
      </c>
      <c r="M18" s="120">
        <v>2</v>
      </c>
      <c r="N18" s="10">
        <v>46.2069</v>
      </c>
      <c r="O18" s="148"/>
      <c r="P18" s="172"/>
      <c r="Q18" s="208"/>
      <c r="R18" s="114"/>
      <c r="S18" s="200"/>
      <c r="T18" s="209"/>
      <c r="U18" s="197" t="s">
        <v>40</v>
      </c>
      <c r="V18" s="170" t="s">
        <v>33</v>
      </c>
      <c r="W18" s="204"/>
      <c r="X18" s="210"/>
      <c r="Y18" s="235"/>
      <c r="Z18" s="235"/>
      <c r="AA18" s="235"/>
      <c r="AB18" s="238"/>
    </row>
    <row r="19" s="119" customFormat="1" customHeight="1" spans="1:28">
      <c r="A19" s="120">
        <v>4</v>
      </c>
      <c r="B19" s="10">
        <v>0.1961</v>
      </c>
      <c r="C19" s="151">
        <v>0.2</v>
      </c>
      <c r="D19" s="155"/>
      <c r="E19" s="153">
        <f t="shared" si="4"/>
        <v>0.00390000000000004</v>
      </c>
      <c r="H19" s="157"/>
      <c r="I19" s="114"/>
      <c r="J19" s="114"/>
      <c r="K19" s="181" t="s">
        <v>9</v>
      </c>
      <c r="L19" s="182">
        <f>L18/(3*K6)*100%</f>
        <v>0.0264026402640262</v>
      </c>
      <c r="M19" s="176">
        <v>3</v>
      </c>
      <c r="N19" s="10">
        <v>46.1721</v>
      </c>
      <c r="O19" s="148"/>
      <c r="P19" s="172"/>
      <c r="Q19" s="208"/>
      <c r="R19" s="114"/>
      <c r="S19" s="200" t="s">
        <v>168</v>
      </c>
      <c r="T19" s="197" t="s">
        <v>145</v>
      </c>
      <c r="U19" s="197" t="s">
        <v>169</v>
      </c>
      <c r="V19" s="170" t="s">
        <v>43</v>
      </c>
      <c r="W19" s="201" t="s">
        <v>147</v>
      </c>
      <c r="X19" s="211" t="s">
        <v>170</v>
      </c>
      <c r="Y19" s="235"/>
      <c r="Z19" s="235" t="s">
        <v>51</v>
      </c>
      <c r="AA19" s="235" t="s">
        <v>33</v>
      </c>
      <c r="AB19" s="239"/>
    </row>
    <row r="20" s="119" customFormat="1" ht="17" customHeight="1" spans="1:28">
      <c r="A20" s="120">
        <v>5</v>
      </c>
      <c r="B20" s="10">
        <v>0.1963</v>
      </c>
      <c r="C20" s="154"/>
      <c r="D20" s="155"/>
      <c r="E20" s="153">
        <f t="shared" si="4"/>
        <v>0.00370000000000004</v>
      </c>
      <c r="H20" s="157"/>
      <c r="K20" s="121"/>
      <c r="O20" s="121"/>
      <c r="R20" s="114"/>
      <c r="S20" s="200"/>
      <c r="T20" s="197"/>
      <c r="U20" s="197" t="s">
        <v>171</v>
      </c>
      <c r="V20" s="170" t="s">
        <v>19</v>
      </c>
      <c r="W20" s="201"/>
      <c r="X20" s="211"/>
      <c r="Y20" s="235" t="s">
        <v>172</v>
      </c>
      <c r="Z20" s="235" t="s">
        <v>55</v>
      </c>
      <c r="AA20" s="235" t="s">
        <v>56</v>
      </c>
      <c r="AB20" s="237" t="s">
        <v>173</v>
      </c>
    </row>
    <row r="21" s="119" customFormat="1" customHeight="1" spans="1:28">
      <c r="A21" s="120">
        <v>6</v>
      </c>
      <c r="B21" s="10">
        <v>0.1988</v>
      </c>
      <c r="C21" s="158"/>
      <c r="D21" s="155"/>
      <c r="E21" s="153">
        <f t="shared" si="4"/>
        <v>0.00120000000000003</v>
      </c>
      <c r="G21" s="120" t="s">
        <v>128</v>
      </c>
      <c r="H21" s="148" t="s">
        <v>134</v>
      </c>
      <c r="I21" s="148" t="s">
        <v>133</v>
      </c>
      <c r="J21" s="183" t="s">
        <v>8</v>
      </c>
      <c r="K21" s="184" t="s">
        <v>9</v>
      </c>
      <c r="L21" s="149" t="s">
        <v>136</v>
      </c>
      <c r="M21" s="176"/>
      <c r="N21" s="185" t="s">
        <v>57</v>
      </c>
      <c r="O21" s="90"/>
      <c r="P21" s="114"/>
      <c r="Q21" s="127"/>
      <c r="R21" s="114"/>
      <c r="S21" s="200"/>
      <c r="T21" s="202" t="s">
        <v>79</v>
      </c>
      <c r="U21" s="197" t="s">
        <v>64</v>
      </c>
      <c r="V21" s="170" t="s">
        <v>43</v>
      </c>
      <c r="W21" s="212" t="s">
        <v>153</v>
      </c>
      <c r="X21" s="211"/>
      <c r="Y21" s="235"/>
      <c r="Z21" s="235" t="s">
        <v>58</v>
      </c>
      <c r="AA21" s="235" t="s">
        <v>59</v>
      </c>
      <c r="AB21" s="239"/>
    </row>
    <row r="22" s="119" customFormat="1" customHeight="1" spans="1:28">
      <c r="A22" s="120">
        <v>7</v>
      </c>
      <c r="B22" s="10">
        <v>0.1958</v>
      </c>
      <c r="C22" s="151">
        <v>0.2</v>
      </c>
      <c r="D22" s="155"/>
      <c r="E22" s="153">
        <f t="shared" si="4"/>
        <v>0.00420000000000004</v>
      </c>
      <c r="G22" s="120">
        <v>1</v>
      </c>
      <c r="H22" s="66">
        <v>0.497</v>
      </c>
      <c r="I22" s="161">
        <v>0.498</v>
      </c>
      <c r="J22" s="186">
        <f>ABS(H37-I37)</f>
        <v>0.0104666666666667</v>
      </c>
      <c r="K22" s="187">
        <f>L37/(3*I37)*100%</f>
        <v>0.105674709562109</v>
      </c>
      <c r="L22" s="153">
        <f>ABS(H22-I$37)</f>
        <v>0.000333333333333352</v>
      </c>
      <c r="M22" s="120" t="s">
        <v>128</v>
      </c>
      <c r="N22" s="170" t="s">
        <v>137</v>
      </c>
      <c r="O22" s="171" t="s">
        <v>133</v>
      </c>
      <c r="P22" s="178" t="s">
        <v>8</v>
      </c>
      <c r="Q22" s="207" t="s">
        <v>9</v>
      </c>
      <c r="R22" s="114"/>
      <c r="S22" s="200"/>
      <c r="T22" s="205"/>
      <c r="U22" s="197" t="s">
        <v>174</v>
      </c>
      <c r="V22" s="170"/>
      <c r="W22" s="212"/>
      <c r="X22" s="211"/>
      <c r="Y22" s="235" t="s">
        <v>175</v>
      </c>
      <c r="Z22" s="235" t="s">
        <v>66</v>
      </c>
      <c r="AA22" s="235" t="s">
        <v>67</v>
      </c>
      <c r="AB22" s="237" t="s">
        <v>173</v>
      </c>
    </row>
    <row r="23" s="119" customFormat="1" customHeight="1" spans="1:28">
      <c r="A23" s="120">
        <v>8</v>
      </c>
      <c r="B23" s="10">
        <v>0.1952</v>
      </c>
      <c r="C23" s="154"/>
      <c r="D23" s="155"/>
      <c r="E23" s="153">
        <f t="shared" si="4"/>
        <v>0.00480000000000003</v>
      </c>
      <c r="G23" s="120">
        <v>2</v>
      </c>
      <c r="H23" s="10">
        <v>0.501</v>
      </c>
      <c r="I23" s="161"/>
      <c r="J23" s="186"/>
      <c r="K23" s="187"/>
      <c r="L23" s="153">
        <f t="shared" ref="L23:L36" si="5">ABS(H23-I$37)</f>
        <v>0.00366666666666665</v>
      </c>
      <c r="M23" s="120">
        <v>1</v>
      </c>
      <c r="N23" s="66">
        <v>6.95</v>
      </c>
      <c r="O23" s="188">
        <v>7</v>
      </c>
      <c r="P23" s="172">
        <f>(N23+N24+N25+N26+N27+N28)/6-O23</f>
        <v>-0.0216666666666656</v>
      </c>
      <c r="Q23" s="196">
        <f>P23/O23*100%</f>
        <v>-0.00309523809523794</v>
      </c>
      <c r="R23" s="114"/>
      <c r="S23" s="200"/>
      <c r="T23" s="205"/>
      <c r="U23" s="197"/>
      <c r="V23" s="170"/>
      <c r="W23" s="212"/>
      <c r="X23" s="211"/>
      <c r="Y23" s="235"/>
      <c r="Z23" s="235" t="s">
        <v>71</v>
      </c>
      <c r="AA23" s="235" t="s">
        <v>59</v>
      </c>
      <c r="AB23" s="239"/>
    </row>
    <row r="24" s="119" customFormat="1" customHeight="1" spans="1:28">
      <c r="A24" s="120">
        <v>9</v>
      </c>
      <c r="B24" s="140">
        <v>0.195</v>
      </c>
      <c r="C24" s="154"/>
      <c r="D24" s="159"/>
      <c r="E24" s="153">
        <f t="shared" si="4"/>
        <v>0.00500000000000003</v>
      </c>
      <c r="G24" s="120">
        <v>3</v>
      </c>
      <c r="H24" s="10">
        <v>0.505</v>
      </c>
      <c r="I24" s="161"/>
      <c r="J24" s="186"/>
      <c r="K24" s="187"/>
      <c r="L24" s="153">
        <f t="shared" si="5"/>
        <v>0.00766666666666665</v>
      </c>
      <c r="M24" s="120">
        <v>2</v>
      </c>
      <c r="N24" s="10">
        <v>6.96</v>
      </c>
      <c r="O24" s="189"/>
      <c r="P24" s="172"/>
      <c r="Q24" s="196"/>
      <c r="R24" s="114"/>
      <c r="S24" s="200"/>
      <c r="T24" s="209"/>
      <c r="U24" s="197" t="s">
        <v>47</v>
      </c>
      <c r="V24" s="170" t="s">
        <v>33</v>
      </c>
      <c r="W24" s="212"/>
      <c r="X24" s="211"/>
      <c r="Y24" s="235" t="s">
        <v>176</v>
      </c>
      <c r="Z24" s="235" t="s">
        <v>75</v>
      </c>
      <c r="AA24" s="235" t="s">
        <v>76</v>
      </c>
      <c r="AB24" s="237" t="s">
        <v>173</v>
      </c>
    </row>
    <row r="25" s="119" customFormat="1" ht="17" customHeight="1" spans="1:28">
      <c r="A25" s="120" t="s">
        <v>156</v>
      </c>
      <c r="B25" s="160">
        <f>AVERAGE(B16:B24)</f>
        <v>0.194877777777778</v>
      </c>
      <c r="C25" s="161">
        <f>AVERAGE(C16:C24)</f>
        <v>0.2</v>
      </c>
      <c r="D25" s="162" t="s">
        <v>157</v>
      </c>
      <c r="E25" s="163">
        <f>SUM(E16:E24)</f>
        <v>0.0461000000000003</v>
      </c>
      <c r="G25" s="120">
        <v>4</v>
      </c>
      <c r="H25" s="10">
        <v>0.506</v>
      </c>
      <c r="I25" s="161"/>
      <c r="J25" s="186"/>
      <c r="K25" s="187"/>
      <c r="L25" s="153">
        <f t="shared" si="5"/>
        <v>0.00866666666666666</v>
      </c>
      <c r="M25" s="120">
        <v>3</v>
      </c>
      <c r="N25" s="10">
        <v>6.99</v>
      </c>
      <c r="O25" s="189"/>
      <c r="P25" s="172"/>
      <c r="Q25" s="196"/>
      <c r="R25" s="114"/>
      <c r="S25" s="200" t="s">
        <v>177</v>
      </c>
      <c r="T25" s="197" t="s">
        <v>145</v>
      </c>
      <c r="U25" s="197" t="s">
        <v>159</v>
      </c>
      <c r="V25" s="170" t="s">
        <v>36</v>
      </c>
      <c r="W25" s="201" t="s">
        <v>147</v>
      </c>
      <c r="Y25" s="235"/>
      <c r="Z25" s="235" t="s">
        <v>77</v>
      </c>
      <c r="AA25" s="235" t="s">
        <v>59</v>
      </c>
      <c r="AB25" s="239"/>
    </row>
    <row r="26" s="119" customFormat="1" customHeight="1" spans="1:28">
      <c r="A26" s="120"/>
      <c r="G26" s="120">
        <v>5</v>
      </c>
      <c r="H26" s="10">
        <v>0.509</v>
      </c>
      <c r="I26" s="161"/>
      <c r="J26" s="186"/>
      <c r="K26" s="187"/>
      <c r="L26" s="153">
        <f t="shared" si="5"/>
        <v>0.0116666666666667</v>
      </c>
      <c r="M26" s="120">
        <v>4</v>
      </c>
      <c r="N26" s="10">
        <v>6.99</v>
      </c>
      <c r="O26" s="189"/>
      <c r="P26" s="172"/>
      <c r="Q26" s="196"/>
      <c r="R26" s="114"/>
      <c r="S26" s="200"/>
      <c r="T26" s="197"/>
      <c r="U26" s="197" t="s">
        <v>160</v>
      </c>
      <c r="V26" s="170" t="s">
        <v>19</v>
      </c>
      <c r="W26" s="201"/>
      <c r="Y26" s="235" t="s">
        <v>178</v>
      </c>
      <c r="Z26" s="235" t="s">
        <v>90</v>
      </c>
      <c r="AA26" s="235" t="s">
        <v>91</v>
      </c>
      <c r="AB26" s="237" t="s">
        <v>179</v>
      </c>
    </row>
    <row r="27" s="119" customFormat="1" customHeight="1" spans="1:28">
      <c r="A27" s="120" t="s">
        <v>128</v>
      </c>
      <c r="B27" s="148" t="s">
        <v>134</v>
      </c>
      <c r="C27" s="148" t="s">
        <v>133</v>
      </c>
      <c r="D27" s="148" t="s">
        <v>9</v>
      </c>
      <c r="E27" s="149" t="s">
        <v>135</v>
      </c>
      <c r="G27" s="120">
        <v>6</v>
      </c>
      <c r="H27" s="10">
        <v>0.508</v>
      </c>
      <c r="I27" s="161">
        <v>0.498</v>
      </c>
      <c r="J27" s="186"/>
      <c r="K27" s="187"/>
      <c r="L27" s="153">
        <f t="shared" si="5"/>
        <v>0.0106666666666667</v>
      </c>
      <c r="M27" s="120">
        <v>5</v>
      </c>
      <c r="N27" s="10">
        <v>6.99</v>
      </c>
      <c r="O27" s="189"/>
      <c r="P27" s="172"/>
      <c r="Q27" s="196"/>
      <c r="R27" s="114"/>
      <c r="S27" s="200"/>
      <c r="T27" s="197" t="s">
        <v>79</v>
      </c>
      <c r="U27" s="197" t="s">
        <v>73</v>
      </c>
      <c r="V27" s="213" t="s">
        <v>36</v>
      </c>
      <c r="W27" s="204" t="s">
        <v>153</v>
      </c>
      <c r="Y27" s="235"/>
      <c r="Z27" s="235" t="s">
        <v>94</v>
      </c>
      <c r="AA27" s="235" t="s">
        <v>59</v>
      </c>
      <c r="AB27" s="239"/>
    </row>
    <row r="28" s="119" customFormat="1" customHeight="1" spans="1:28">
      <c r="A28" s="120">
        <v>1</v>
      </c>
      <c r="B28" s="50">
        <v>0.2021</v>
      </c>
      <c r="C28" s="151">
        <v>0.2</v>
      </c>
      <c r="D28" s="152">
        <f>E38/(3*C38)*100%</f>
        <v>0.0184999999999994</v>
      </c>
      <c r="E28" s="153">
        <f>ABS(B28-C$38)</f>
        <v>0.00209999999999996</v>
      </c>
      <c r="G28" s="120">
        <v>7</v>
      </c>
      <c r="H28" s="10">
        <v>0.51</v>
      </c>
      <c r="I28" s="161"/>
      <c r="J28" s="186"/>
      <c r="K28" s="187"/>
      <c r="L28" s="153">
        <f t="shared" si="5"/>
        <v>0.0126666666666667</v>
      </c>
      <c r="M28" s="120">
        <v>6</v>
      </c>
      <c r="N28" s="10">
        <v>6.99</v>
      </c>
      <c r="O28" s="129"/>
      <c r="P28" s="172"/>
      <c r="Q28" s="196"/>
      <c r="R28" s="114"/>
      <c r="S28" s="200"/>
      <c r="T28" s="197"/>
      <c r="U28" s="197" t="s">
        <v>165</v>
      </c>
      <c r="V28" s="213"/>
      <c r="W28" s="204"/>
      <c r="Y28" s="235" t="s">
        <v>180</v>
      </c>
      <c r="Z28" s="235" t="s">
        <v>181</v>
      </c>
      <c r="AA28" s="235" t="s">
        <v>33</v>
      </c>
      <c r="AB28" s="235" t="s">
        <v>182</v>
      </c>
    </row>
    <row r="29" s="119" customFormat="1" customHeight="1" spans="1:28">
      <c r="A29" s="120">
        <v>2</v>
      </c>
      <c r="B29" s="50">
        <v>0.2008</v>
      </c>
      <c r="C29" s="154"/>
      <c r="D29" s="155"/>
      <c r="E29" s="153">
        <f t="shared" ref="E29:E37" si="6">ABS(B29-C$38)</f>
        <v>0.000799999999999967</v>
      </c>
      <c r="G29" s="120">
        <v>8</v>
      </c>
      <c r="H29" s="10">
        <v>0.508</v>
      </c>
      <c r="I29" s="161"/>
      <c r="J29" s="186"/>
      <c r="K29" s="187"/>
      <c r="L29" s="153">
        <f t="shared" si="5"/>
        <v>0.0106666666666667</v>
      </c>
      <c r="M29" s="120">
        <v>1</v>
      </c>
      <c r="N29" s="10">
        <v>6.99</v>
      </c>
      <c r="O29" s="188">
        <v>7</v>
      </c>
      <c r="P29" s="172">
        <f>(N29+N30+N31+N32+N33+N34)/6-O29</f>
        <v>-0.00166666666666604</v>
      </c>
      <c r="Q29" s="196">
        <f>P29/O29*100%</f>
        <v>-0.000238095238095148</v>
      </c>
      <c r="R29" s="114"/>
      <c r="S29" s="200"/>
      <c r="T29" s="197"/>
      <c r="U29" s="197"/>
      <c r="V29" s="214"/>
      <c r="W29" s="204"/>
      <c r="Y29" s="235"/>
      <c r="Z29" s="235"/>
      <c r="AA29" s="235"/>
      <c r="AB29" s="235"/>
    </row>
    <row r="30" s="119" customFormat="1" customHeight="1" spans="1:28">
      <c r="A30" s="120">
        <v>3</v>
      </c>
      <c r="B30" s="50">
        <v>0.2023</v>
      </c>
      <c r="C30" s="156"/>
      <c r="D30" s="155"/>
      <c r="E30" s="153">
        <f t="shared" si="6"/>
        <v>0.00229999999999997</v>
      </c>
      <c r="G30" s="120">
        <v>9</v>
      </c>
      <c r="H30" s="10">
        <v>0.51</v>
      </c>
      <c r="I30" s="161"/>
      <c r="J30" s="186"/>
      <c r="K30" s="187"/>
      <c r="L30" s="153">
        <f t="shared" si="5"/>
        <v>0.0126666666666667</v>
      </c>
      <c r="M30" s="120">
        <v>2</v>
      </c>
      <c r="N30" s="10">
        <v>7</v>
      </c>
      <c r="O30" s="189"/>
      <c r="P30" s="172"/>
      <c r="Q30" s="196"/>
      <c r="R30" s="114"/>
      <c r="S30" s="200"/>
      <c r="T30" s="215"/>
      <c r="U30" s="197" t="s">
        <v>51</v>
      </c>
      <c r="V30" s="170" t="s">
        <v>33</v>
      </c>
      <c r="W30" s="204"/>
      <c r="Y30" s="235" t="s">
        <v>183</v>
      </c>
      <c r="Z30" s="235" t="s">
        <v>181</v>
      </c>
      <c r="AA30" s="235" t="s">
        <v>59</v>
      </c>
      <c r="AB30" s="235" t="s">
        <v>184</v>
      </c>
    </row>
    <row r="31" s="119" customFormat="1" customHeight="1" spans="1:28">
      <c r="A31" s="120">
        <v>4</v>
      </c>
      <c r="B31" s="50">
        <v>0.2009</v>
      </c>
      <c r="C31" s="151">
        <v>0.2</v>
      </c>
      <c r="D31" s="155"/>
      <c r="E31" s="153">
        <f t="shared" si="6"/>
        <v>0.000899999999999956</v>
      </c>
      <c r="G31" s="120">
        <v>10</v>
      </c>
      <c r="H31" s="10">
        <v>0.51</v>
      </c>
      <c r="I31" s="161"/>
      <c r="J31" s="186"/>
      <c r="K31" s="187"/>
      <c r="L31" s="153">
        <f t="shared" si="5"/>
        <v>0.0126666666666667</v>
      </c>
      <c r="M31" s="120">
        <v>3</v>
      </c>
      <c r="N31" s="10">
        <v>7</v>
      </c>
      <c r="O31" s="189"/>
      <c r="P31" s="172"/>
      <c r="Q31" s="196"/>
      <c r="R31" s="114"/>
      <c r="S31" s="216" t="s">
        <v>185</v>
      </c>
      <c r="T31" s="197" t="s">
        <v>145</v>
      </c>
      <c r="U31" s="197"/>
      <c r="V31" s="170" t="s">
        <v>186</v>
      </c>
      <c r="W31" s="201" t="s">
        <v>187</v>
      </c>
      <c r="Y31" s="235"/>
      <c r="Z31" s="235"/>
      <c r="AA31" s="235"/>
      <c r="AB31" s="235"/>
    </row>
    <row r="32" s="119" customFormat="1" customHeight="1" spans="1:28">
      <c r="A32" s="120">
        <v>5</v>
      </c>
      <c r="B32" s="50">
        <v>0.2008</v>
      </c>
      <c r="C32" s="154"/>
      <c r="D32" s="155"/>
      <c r="E32" s="153">
        <f t="shared" si="6"/>
        <v>0.000799999999999967</v>
      </c>
      <c r="G32" s="120">
        <v>11</v>
      </c>
      <c r="H32" s="10">
        <v>0.512</v>
      </c>
      <c r="I32" s="161">
        <v>0.496</v>
      </c>
      <c r="J32" s="186"/>
      <c r="K32" s="187"/>
      <c r="L32" s="153">
        <f t="shared" si="5"/>
        <v>0.0146666666666667</v>
      </c>
      <c r="M32" s="120">
        <v>4</v>
      </c>
      <c r="N32" s="10">
        <v>7</v>
      </c>
      <c r="O32" s="189"/>
      <c r="P32" s="172"/>
      <c r="Q32" s="196"/>
      <c r="R32" s="114"/>
      <c r="S32" s="216"/>
      <c r="T32" s="197"/>
      <c r="U32" s="197"/>
      <c r="V32" s="170"/>
      <c r="W32" s="201"/>
      <c r="Y32" s="235" t="s">
        <v>188</v>
      </c>
      <c r="Z32" s="235" t="s">
        <v>181</v>
      </c>
      <c r="AA32" s="235" t="s">
        <v>59</v>
      </c>
      <c r="AB32" s="235" t="s">
        <v>179</v>
      </c>
    </row>
    <row r="33" s="119" customFormat="1" ht="19" customHeight="1" spans="1:28">
      <c r="A33" s="120">
        <v>6</v>
      </c>
      <c r="B33" s="50">
        <v>0.2005</v>
      </c>
      <c r="C33" s="158"/>
      <c r="D33" s="155"/>
      <c r="E33" s="153">
        <f t="shared" si="6"/>
        <v>0.000499999999999973</v>
      </c>
      <c r="G33" s="120">
        <v>12</v>
      </c>
      <c r="H33" s="10">
        <v>0.508</v>
      </c>
      <c r="I33" s="161"/>
      <c r="J33" s="186"/>
      <c r="K33" s="187"/>
      <c r="L33" s="153">
        <f t="shared" si="5"/>
        <v>0.0106666666666667</v>
      </c>
      <c r="M33" s="120">
        <v>5</v>
      </c>
      <c r="N33" s="10">
        <v>7</v>
      </c>
      <c r="O33" s="189"/>
      <c r="P33" s="172"/>
      <c r="Q33" s="196"/>
      <c r="R33" s="114"/>
      <c r="S33" s="216"/>
      <c r="T33" s="197" t="s">
        <v>79</v>
      </c>
      <c r="U33" s="197"/>
      <c r="V33" s="170" t="s">
        <v>186</v>
      </c>
      <c r="W33" s="212" t="s">
        <v>189</v>
      </c>
      <c r="Y33" s="235"/>
      <c r="Z33" s="235"/>
      <c r="AA33" s="235"/>
      <c r="AB33" s="235"/>
    </row>
    <row r="34" s="119" customFormat="1" ht="19" customHeight="1" spans="1:28">
      <c r="A34" s="120">
        <v>7</v>
      </c>
      <c r="B34" s="50">
        <v>0.2004</v>
      </c>
      <c r="C34" s="151">
        <v>0.2</v>
      </c>
      <c r="D34" s="155"/>
      <c r="E34" s="153">
        <f t="shared" si="6"/>
        <v>0.000399999999999956</v>
      </c>
      <c r="G34" s="120">
        <v>13</v>
      </c>
      <c r="H34" s="10">
        <v>0.511</v>
      </c>
      <c r="I34" s="161"/>
      <c r="J34" s="186"/>
      <c r="K34" s="187"/>
      <c r="L34" s="153">
        <f t="shared" si="5"/>
        <v>0.0136666666666667</v>
      </c>
      <c r="M34" s="120">
        <v>6</v>
      </c>
      <c r="N34" s="10">
        <v>7</v>
      </c>
      <c r="O34" s="129"/>
      <c r="P34" s="172"/>
      <c r="Q34" s="196"/>
      <c r="R34" s="114"/>
      <c r="S34" s="216"/>
      <c r="T34" s="197"/>
      <c r="U34" s="197"/>
      <c r="V34" s="170"/>
      <c r="W34" s="212"/>
      <c r="Y34" s="235" t="s">
        <v>190</v>
      </c>
      <c r="Z34" s="235" t="s">
        <v>181</v>
      </c>
      <c r="AA34" s="235" t="s">
        <v>59</v>
      </c>
      <c r="AB34" s="235" t="s">
        <v>179</v>
      </c>
    </row>
    <row r="35" s="119" customFormat="1" customHeight="1" spans="1:28">
      <c r="A35" s="120">
        <v>8</v>
      </c>
      <c r="B35" s="50">
        <v>0.2009</v>
      </c>
      <c r="C35" s="154"/>
      <c r="D35" s="155"/>
      <c r="E35" s="153">
        <f t="shared" si="6"/>
        <v>0.000899999999999956</v>
      </c>
      <c r="G35" s="120">
        <v>14</v>
      </c>
      <c r="H35" s="10">
        <v>0.511</v>
      </c>
      <c r="I35" s="161"/>
      <c r="J35" s="186"/>
      <c r="K35" s="187"/>
      <c r="L35" s="153">
        <f t="shared" si="5"/>
        <v>0.0136666666666667</v>
      </c>
      <c r="M35" s="120">
        <v>1</v>
      </c>
      <c r="N35" s="66">
        <v>4.21</v>
      </c>
      <c r="O35" s="148">
        <v>4</v>
      </c>
      <c r="P35" s="172">
        <f>(N35+N36+N37+N38+N39+N40)/6-O35</f>
        <v>0.27</v>
      </c>
      <c r="Q35" s="196">
        <f>P35/O35*100%</f>
        <v>0.0674999999999999</v>
      </c>
      <c r="R35" s="114"/>
      <c r="S35" s="200" t="s">
        <v>191</v>
      </c>
      <c r="T35" s="197" t="s">
        <v>90</v>
      </c>
      <c r="U35" s="170"/>
      <c r="V35" s="170" t="s">
        <v>91</v>
      </c>
      <c r="W35" s="204" t="s">
        <v>192</v>
      </c>
      <c r="Y35" s="235"/>
      <c r="Z35" s="235"/>
      <c r="AA35" s="235"/>
      <c r="AB35" s="235"/>
    </row>
    <row r="36" s="119" customFormat="1" customHeight="1" spans="1:28">
      <c r="A36" s="120">
        <v>9</v>
      </c>
      <c r="B36" s="50">
        <v>0.2009</v>
      </c>
      <c r="C36" s="154"/>
      <c r="D36" s="155"/>
      <c r="E36" s="153">
        <f t="shared" si="6"/>
        <v>0.000899999999999956</v>
      </c>
      <c r="G36" s="120">
        <v>15</v>
      </c>
      <c r="H36" s="10">
        <v>0.511</v>
      </c>
      <c r="I36" s="161"/>
      <c r="J36" s="186"/>
      <c r="K36" s="187"/>
      <c r="L36" s="153">
        <f t="shared" si="5"/>
        <v>0.0136666666666667</v>
      </c>
      <c r="M36" s="120">
        <v>2</v>
      </c>
      <c r="N36" s="10">
        <v>4.22</v>
      </c>
      <c r="O36" s="148"/>
      <c r="P36" s="172"/>
      <c r="Q36" s="196"/>
      <c r="R36" s="114"/>
      <c r="S36" s="170"/>
      <c r="T36" s="197" t="s">
        <v>94</v>
      </c>
      <c r="U36" s="170"/>
      <c r="V36" s="170" t="s">
        <v>59</v>
      </c>
      <c r="W36" s="204"/>
      <c r="Y36" s="235" t="s">
        <v>193</v>
      </c>
      <c r="Z36" s="235" t="s">
        <v>181</v>
      </c>
      <c r="AA36" s="235" t="s">
        <v>59</v>
      </c>
      <c r="AB36" s="235" t="s">
        <v>179</v>
      </c>
    </row>
    <row r="37" s="119" customFormat="1" customHeight="1" spans="1:28">
      <c r="A37" s="120">
        <v>10</v>
      </c>
      <c r="B37" s="50">
        <v>0.2015</v>
      </c>
      <c r="C37" s="156"/>
      <c r="D37" s="159"/>
      <c r="E37" s="153">
        <f t="shared" si="6"/>
        <v>0.00149999999999997</v>
      </c>
      <c r="F37" s="164"/>
      <c r="G37" s="120" t="s">
        <v>156</v>
      </c>
      <c r="H37" s="160">
        <f>AVERAGE(H22:H36)</f>
        <v>0.5078</v>
      </c>
      <c r="I37" s="161">
        <f>AVERAGE(I22:I36)</f>
        <v>0.497333333333333</v>
      </c>
      <c r="K37" s="190" t="s">
        <v>157</v>
      </c>
      <c r="L37" s="163">
        <f>SUM(L22:L36)</f>
        <v>0.157666666666667</v>
      </c>
      <c r="M37" s="120">
        <v>3</v>
      </c>
      <c r="N37" s="10">
        <v>4.24</v>
      </c>
      <c r="O37" s="148"/>
      <c r="P37" s="172"/>
      <c r="Q37" s="196"/>
      <c r="S37" s="170"/>
      <c r="T37" s="170"/>
      <c r="U37" s="170"/>
      <c r="V37" s="170"/>
      <c r="W37" s="204"/>
      <c r="Y37" s="235"/>
      <c r="Z37" s="235"/>
      <c r="AA37" s="235"/>
      <c r="AB37" s="235"/>
    </row>
    <row r="38" s="119" customFormat="1" customHeight="1" spans="1:28">
      <c r="A38" s="120" t="s">
        <v>156</v>
      </c>
      <c r="B38" s="160">
        <f>AVERAGE(B28:B37)</f>
        <v>0.20111</v>
      </c>
      <c r="C38" s="161">
        <f>AVERAGE(C28:C37)</f>
        <v>0.2</v>
      </c>
      <c r="D38" s="162" t="s">
        <v>157</v>
      </c>
      <c r="E38" s="163">
        <f>SUM(E28:E37)</f>
        <v>0.0110999999999996</v>
      </c>
      <c r="H38" s="157"/>
      <c r="K38" s="121"/>
      <c r="M38" s="120">
        <v>4</v>
      </c>
      <c r="N38" s="10">
        <v>4.29</v>
      </c>
      <c r="O38" s="148"/>
      <c r="P38" s="172"/>
      <c r="Q38" s="196"/>
      <c r="S38" s="200" t="s">
        <v>194</v>
      </c>
      <c r="T38" s="197" t="s">
        <v>79</v>
      </c>
      <c r="U38" s="170"/>
      <c r="V38" s="170" t="s">
        <v>59</v>
      </c>
      <c r="W38" s="204" t="s">
        <v>192</v>
      </c>
      <c r="Y38" s="235" t="s">
        <v>195</v>
      </c>
      <c r="Z38" s="235" t="s">
        <v>181</v>
      </c>
      <c r="AA38" s="235" t="s">
        <v>80</v>
      </c>
      <c r="AB38" s="235" t="s">
        <v>196</v>
      </c>
    </row>
    <row r="39" s="119" customFormat="1" customHeight="1" spans="8:28">
      <c r="H39" s="157"/>
      <c r="K39" s="121"/>
      <c r="M39" s="120">
        <v>5</v>
      </c>
      <c r="N39" s="10">
        <v>4.33</v>
      </c>
      <c r="O39" s="148"/>
      <c r="P39" s="172"/>
      <c r="Q39" s="196"/>
      <c r="S39" s="170"/>
      <c r="T39" s="170"/>
      <c r="U39" s="170"/>
      <c r="V39" s="170"/>
      <c r="W39" s="204"/>
      <c r="Y39" s="235"/>
      <c r="Z39" s="235"/>
      <c r="AA39" s="235"/>
      <c r="AB39" s="235"/>
    </row>
    <row r="40" s="119" customFormat="1" customHeight="1" spans="1:28">
      <c r="A40" s="127"/>
      <c r="K40" s="121"/>
      <c r="M40" s="120">
        <v>6</v>
      </c>
      <c r="N40" s="10">
        <v>4.33</v>
      </c>
      <c r="O40" s="148"/>
      <c r="P40" s="172"/>
      <c r="Q40" s="196"/>
      <c r="S40" s="170"/>
      <c r="T40" s="170"/>
      <c r="U40" s="170"/>
      <c r="V40" s="170"/>
      <c r="W40" s="204"/>
      <c r="Y40" s="235" t="s">
        <v>197</v>
      </c>
      <c r="Z40" s="235" t="s">
        <v>181</v>
      </c>
      <c r="AA40" s="235" t="s">
        <v>198</v>
      </c>
      <c r="AB40" s="235" t="s">
        <v>150</v>
      </c>
    </row>
    <row r="41" s="119" customFormat="1" customHeight="1" spans="1:28">
      <c r="A41" s="90"/>
      <c r="K41" s="121"/>
      <c r="M41" s="120"/>
      <c r="N41" s="114"/>
      <c r="O41" s="90"/>
      <c r="P41" s="114"/>
      <c r="Q41" s="217"/>
      <c r="S41" s="200" t="s">
        <v>199</v>
      </c>
      <c r="T41" s="197" t="s">
        <v>79</v>
      </c>
      <c r="U41" s="170"/>
      <c r="V41" s="170" t="s">
        <v>59</v>
      </c>
      <c r="W41" s="204" t="s">
        <v>192</v>
      </c>
      <c r="Y41" s="235"/>
      <c r="Z41" s="235"/>
      <c r="AA41" s="235"/>
      <c r="AB41" s="235"/>
    </row>
    <row r="42" s="119" customFormat="1" customHeight="1" spans="1:28">
      <c r="A42" s="90"/>
      <c r="K42" s="121"/>
      <c r="M42" s="120"/>
      <c r="N42" s="114"/>
      <c r="O42" s="90"/>
      <c r="P42" s="114"/>
      <c r="Q42" s="217"/>
      <c r="S42" s="170"/>
      <c r="T42" s="170"/>
      <c r="U42" s="170"/>
      <c r="V42" s="170"/>
      <c r="W42" s="204"/>
      <c r="Y42" s="122"/>
      <c r="Z42" s="122"/>
      <c r="AA42" s="122"/>
      <c r="AB42" s="122"/>
    </row>
    <row r="43" s="119" customFormat="1" customHeight="1" spans="11:28">
      <c r="K43" s="121"/>
      <c r="M43" s="176"/>
      <c r="O43" s="121"/>
      <c r="S43" s="170"/>
      <c r="T43" s="170"/>
      <c r="U43" s="170"/>
      <c r="V43" s="170"/>
      <c r="W43" s="204"/>
      <c r="Y43" s="122"/>
      <c r="Z43" s="122"/>
      <c r="AA43" s="122"/>
      <c r="AB43" s="122"/>
    </row>
    <row r="44" s="119" customFormat="1" customHeight="1" spans="11:28">
      <c r="K44" s="121"/>
      <c r="M44" s="176"/>
      <c r="O44" s="121"/>
      <c r="S44" s="200" t="s">
        <v>200</v>
      </c>
      <c r="T44" s="197" t="s">
        <v>79</v>
      </c>
      <c r="U44" s="170"/>
      <c r="V44" s="170" t="s">
        <v>59</v>
      </c>
      <c r="W44" s="204" t="s">
        <v>192</v>
      </c>
      <c r="Y44" s="122"/>
      <c r="Z44" s="122"/>
      <c r="AA44" s="122"/>
      <c r="AB44" s="122"/>
    </row>
    <row r="45" s="119" customFormat="1" customHeight="1" spans="11:28">
      <c r="K45" s="121"/>
      <c r="M45" s="176"/>
      <c r="O45" s="121"/>
      <c r="S45" s="170"/>
      <c r="T45" s="170"/>
      <c r="U45" s="170"/>
      <c r="V45" s="170"/>
      <c r="W45" s="204"/>
      <c r="Y45" s="122"/>
      <c r="Z45" s="122"/>
      <c r="AA45" s="122"/>
      <c r="AB45" s="122"/>
    </row>
    <row r="46" s="119" customFormat="1" customHeight="1" spans="11:28">
      <c r="K46" s="121"/>
      <c r="M46" s="176"/>
      <c r="O46" s="121"/>
      <c r="S46" s="170"/>
      <c r="T46" s="170"/>
      <c r="U46" s="170"/>
      <c r="V46" s="170"/>
      <c r="W46" s="204"/>
      <c r="Y46" s="122"/>
      <c r="Z46" s="122"/>
      <c r="AA46" s="122"/>
      <c r="AB46" s="122"/>
    </row>
    <row r="47" s="119" customFormat="1" customHeight="1" spans="11:28">
      <c r="K47" s="121"/>
      <c r="M47" s="176"/>
      <c r="O47" s="121"/>
      <c r="S47" s="200" t="s">
        <v>201</v>
      </c>
      <c r="T47" s="197" t="s">
        <v>79</v>
      </c>
      <c r="U47" s="170"/>
      <c r="V47" s="170" t="s">
        <v>33</v>
      </c>
      <c r="W47" s="204" t="s">
        <v>202</v>
      </c>
      <c r="Y47" s="122"/>
      <c r="Z47" s="122"/>
      <c r="AA47" s="122"/>
      <c r="AB47" s="122"/>
    </row>
    <row r="48" s="119" customFormat="1" customHeight="1" spans="11:28">
      <c r="K48" s="121"/>
      <c r="M48" s="176"/>
      <c r="O48" s="121"/>
      <c r="S48" s="170"/>
      <c r="T48" s="170"/>
      <c r="U48" s="170"/>
      <c r="V48" s="170"/>
      <c r="W48" s="204"/>
      <c r="Y48" s="122"/>
      <c r="Z48" s="122"/>
      <c r="AA48" s="122"/>
      <c r="AB48" s="122"/>
    </row>
    <row r="49" s="119" customFormat="1" customHeight="1" spans="11:28">
      <c r="K49" s="121"/>
      <c r="M49" s="176"/>
      <c r="O49" s="121"/>
      <c r="S49" s="170"/>
      <c r="T49" s="170"/>
      <c r="U49" s="170"/>
      <c r="V49" s="170"/>
      <c r="W49" s="204"/>
      <c r="Y49" s="122"/>
      <c r="Z49" s="122"/>
      <c r="AA49" s="122"/>
      <c r="AB49" s="122"/>
    </row>
    <row r="50" s="119" customFormat="1" customHeight="1" spans="11:28">
      <c r="K50" s="121"/>
      <c r="M50" s="120"/>
      <c r="O50" s="121"/>
      <c r="S50" s="200" t="s">
        <v>203</v>
      </c>
      <c r="T50" s="197" t="s">
        <v>79</v>
      </c>
      <c r="U50" s="170"/>
      <c r="V50" s="170" t="s">
        <v>59</v>
      </c>
      <c r="W50" s="204" t="s">
        <v>192</v>
      </c>
      <c r="Y50" s="122"/>
      <c r="Z50" s="122"/>
      <c r="AA50" s="122"/>
      <c r="AB50" s="122"/>
    </row>
    <row r="51" s="119" customFormat="1" customHeight="1" spans="11:28">
      <c r="K51" s="121"/>
      <c r="M51" s="120"/>
      <c r="O51" s="121"/>
      <c r="S51" s="170"/>
      <c r="T51" s="170"/>
      <c r="U51" s="170"/>
      <c r="V51" s="170"/>
      <c r="W51" s="204"/>
      <c r="Y51" s="122"/>
      <c r="Z51" s="122"/>
      <c r="AA51" s="122"/>
      <c r="AB51" s="122"/>
    </row>
    <row r="52" s="119" customFormat="1" customHeight="1" spans="11:28">
      <c r="K52" s="121"/>
      <c r="M52" s="120"/>
      <c r="O52" s="121"/>
      <c r="S52" s="170"/>
      <c r="T52" s="170"/>
      <c r="U52" s="170"/>
      <c r="V52" s="170"/>
      <c r="W52" s="204"/>
      <c r="Y52" s="122"/>
      <c r="Z52" s="122"/>
      <c r="AA52" s="122"/>
      <c r="AB52" s="122"/>
    </row>
    <row r="53" s="119" customFormat="1" customHeight="1" spans="11:28">
      <c r="K53" s="121"/>
      <c r="M53" s="120"/>
      <c r="O53" s="121"/>
      <c r="S53" s="200" t="s">
        <v>204</v>
      </c>
      <c r="T53" s="197" t="s">
        <v>66</v>
      </c>
      <c r="U53" s="170"/>
      <c r="V53" s="170" t="s">
        <v>67</v>
      </c>
      <c r="W53" s="204" t="s">
        <v>205</v>
      </c>
      <c r="Y53" s="122"/>
      <c r="Z53" s="122"/>
      <c r="AA53" s="122"/>
      <c r="AB53" s="122"/>
    </row>
    <row r="54" s="119" customFormat="1" customHeight="1" spans="11:28">
      <c r="K54" s="165"/>
      <c r="L54" s="114"/>
      <c r="M54" s="120"/>
      <c r="O54" s="121"/>
      <c r="S54" s="170"/>
      <c r="T54" s="197" t="s">
        <v>71</v>
      </c>
      <c r="U54" s="170"/>
      <c r="V54" s="170" t="s">
        <v>59</v>
      </c>
      <c r="W54" s="204"/>
      <c r="Y54" s="122"/>
      <c r="Z54" s="122"/>
      <c r="AA54" s="122"/>
      <c r="AB54" s="122"/>
    </row>
    <row r="55" s="119" customFormat="1" customHeight="1" spans="11:28">
      <c r="K55" s="165"/>
      <c r="L55" s="114"/>
      <c r="M55" s="120"/>
      <c r="O55" s="121"/>
      <c r="S55" s="170"/>
      <c r="T55" s="170"/>
      <c r="U55" s="170"/>
      <c r="V55" s="170"/>
      <c r="W55" s="204"/>
      <c r="Y55" s="122"/>
      <c r="Z55" s="122"/>
      <c r="AA55" s="122"/>
      <c r="AB55" s="122"/>
    </row>
    <row r="56" s="119" customFormat="1" customHeight="1" spans="11:28">
      <c r="K56" s="165"/>
      <c r="L56" s="114"/>
      <c r="M56" s="120"/>
      <c r="O56" s="121"/>
      <c r="S56" s="200" t="s">
        <v>206</v>
      </c>
      <c r="T56" s="170" t="s">
        <v>55</v>
      </c>
      <c r="U56" s="170"/>
      <c r="V56" s="170" t="s">
        <v>56</v>
      </c>
      <c r="W56" s="204" t="s">
        <v>205</v>
      </c>
      <c r="Y56" s="122"/>
      <c r="Z56" s="122"/>
      <c r="AA56" s="122"/>
      <c r="AB56" s="122"/>
    </row>
    <row r="57" s="119" customFormat="1" customHeight="1" spans="10:28">
      <c r="J57" s="165"/>
      <c r="K57" s="165"/>
      <c r="L57" s="114"/>
      <c r="M57" s="120"/>
      <c r="O57" s="121"/>
      <c r="S57" s="170"/>
      <c r="T57" s="197" t="s">
        <v>58</v>
      </c>
      <c r="U57" s="170"/>
      <c r="V57" s="170" t="s">
        <v>59</v>
      </c>
      <c r="W57" s="204"/>
      <c r="Y57" s="122"/>
      <c r="Z57" s="122"/>
      <c r="AA57" s="122"/>
      <c r="AB57" s="122"/>
    </row>
    <row r="58" s="119" customFormat="1" customHeight="1" spans="10:28">
      <c r="J58" s="165"/>
      <c r="K58" s="165"/>
      <c r="L58" s="114"/>
      <c r="M58" s="120"/>
      <c r="O58" s="121"/>
      <c r="S58" s="170"/>
      <c r="T58" s="170"/>
      <c r="U58" s="170"/>
      <c r="V58" s="170"/>
      <c r="W58" s="204"/>
      <c r="Y58" s="122"/>
      <c r="Z58" s="122"/>
      <c r="AA58" s="122"/>
      <c r="AB58" s="122"/>
    </row>
    <row r="59" s="119" customFormat="1" customHeight="1" spans="8:28">
      <c r="H59" s="165"/>
      <c r="I59" s="165"/>
      <c r="J59" s="165"/>
      <c r="K59" s="165"/>
      <c r="L59" s="114"/>
      <c r="M59" s="120"/>
      <c r="O59" s="121"/>
      <c r="S59" s="200" t="s">
        <v>207</v>
      </c>
      <c r="T59" s="170" t="s">
        <v>75</v>
      </c>
      <c r="U59" s="170"/>
      <c r="V59" s="170" t="s">
        <v>76</v>
      </c>
      <c r="W59" s="204" t="s">
        <v>205</v>
      </c>
      <c r="Y59" s="122"/>
      <c r="Z59" s="122"/>
      <c r="AA59" s="122"/>
      <c r="AB59" s="122"/>
    </row>
    <row r="60" s="119" customFormat="1" customHeight="1" spans="1:28">
      <c r="A60" s="90"/>
      <c r="B60" s="114"/>
      <c r="C60" s="114"/>
      <c r="D60" s="114"/>
      <c r="E60" s="114"/>
      <c r="H60" s="165"/>
      <c r="I60" s="165"/>
      <c r="J60" s="165"/>
      <c r="K60" s="165"/>
      <c r="L60" s="114"/>
      <c r="M60" s="120"/>
      <c r="O60" s="121"/>
      <c r="S60" s="170"/>
      <c r="T60" s="197" t="s">
        <v>77</v>
      </c>
      <c r="U60" s="170"/>
      <c r="V60" s="170" t="s">
        <v>59</v>
      </c>
      <c r="W60" s="204"/>
      <c r="Y60" s="122"/>
      <c r="Z60" s="122"/>
      <c r="AA60" s="122"/>
      <c r="AB60" s="122"/>
    </row>
    <row r="61" s="119" customFormat="1" customHeight="1" spans="1:28">
      <c r="A61" s="90"/>
      <c r="B61" s="114"/>
      <c r="C61" s="114"/>
      <c r="D61" s="114"/>
      <c r="E61" s="114"/>
      <c r="H61" s="165"/>
      <c r="I61" s="165"/>
      <c r="J61" s="165"/>
      <c r="K61" s="165"/>
      <c r="L61" s="114"/>
      <c r="M61" s="120"/>
      <c r="O61" s="121"/>
      <c r="S61" s="170"/>
      <c r="T61" s="170"/>
      <c r="U61" s="170"/>
      <c r="V61" s="170"/>
      <c r="W61" s="204"/>
      <c r="Y61" s="122"/>
      <c r="Z61" s="122"/>
      <c r="AA61" s="122"/>
      <c r="AB61" s="122"/>
    </row>
    <row r="62" s="119" customFormat="1" customHeight="1" spans="1:28">
      <c r="A62" s="90"/>
      <c r="B62" s="114"/>
      <c r="C62" s="114"/>
      <c r="D62" s="114"/>
      <c r="E62" s="114"/>
      <c r="H62" s="165"/>
      <c r="I62" s="165"/>
      <c r="J62" s="165"/>
      <c r="K62" s="165"/>
      <c r="L62" s="114"/>
      <c r="M62" s="120"/>
      <c r="O62" s="121"/>
      <c r="S62" s="218" t="s">
        <v>208</v>
      </c>
      <c r="T62" s="219" t="s">
        <v>209</v>
      </c>
      <c r="U62" s="220"/>
      <c r="V62" s="221" t="s">
        <v>210</v>
      </c>
      <c r="W62" s="204" t="s">
        <v>153</v>
      </c>
      <c r="Y62" s="122"/>
      <c r="Z62" s="122"/>
      <c r="AA62" s="122"/>
      <c r="AB62" s="122"/>
    </row>
    <row r="63" s="119" customFormat="1" customHeight="1" spans="1:28">
      <c r="A63" s="90"/>
      <c r="B63" s="114"/>
      <c r="C63" s="114"/>
      <c r="D63" s="114"/>
      <c r="E63" s="114"/>
      <c r="H63" s="165"/>
      <c r="I63" s="165"/>
      <c r="J63" s="165"/>
      <c r="K63" s="165"/>
      <c r="L63" s="114"/>
      <c r="M63" s="120"/>
      <c r="O63" s="121"/>
      <c r="S63" s="222"/>
      <c r="T63" s="223"/>
      <c r="U63" s="224"/>
      <c r="V63" s="225"/>
      <c r="W63" s="204"/>
      <c r="Y63" s="122"/>
      <c r="Z63" s="122"/>
      <c r="AA63" s="122"/>
      <c r="AB63" s="122"/>
    </row>
    <row r="64" s="119" customFormat="1" customHeight="1" spans="1:28">
      <c r="A64" s="90"/>
      <c r="B64" s="114"/>
      <c r="C64" s="114"/>
      <c r="D64" s="114"/>
      <c r="E64" s="114"/>
      <c r="F64" s="114"/>
      <c r="G64" s="165"/>
      <c r="H64" s="165"/>
      <c r="I64" s="165"/>
      <c r="J64" s="165"/>
      <c r="K64" s="165"/>
      <c r="L64" s="114"/>
      <c r="M64" s="120"/>
      <c r="O64" s="121"/>
      <c r="S64" s="222"/>
      <c r="T64" s="226"/>
      <c r="U64" s="227"/>
      <c r="V64" s="228"/>
      <c r="W64" s="204"/>
      <c r="Y64" s="122"/>
      <c r="Z64" s="122"/>
      <c r="AA64" s="122"/>
      <c r="AB64" s="122"/>
    </row>
    <row r="65" s="119" customFormat="1" customHeight="1" spans="1:28">
      <c r="A65" s="90"/>
      <c r="B65" s="114"/>
      <c r="C65" s="114"/>
      <c r="D65" s="114"/>
      <c r="E65" s="114"/>
      <c r="F65" s="114"/>
      <c r="G65" s="165"/>
      <c r="H65" s="165"/>
      <c r="I65" s="165"/>
      <c r="J65" s="165"/>
      <c r="K65" s="165"/>
      <c r="L65" s="114"/>
      <c r="M65" s="120"/>
      <c r="O65" s="121"/>
      <c r="S65" s="242"/>
      <c r="T65" s="243" t="s">
        <v>79</v>
      </c>
      <c r="U65" s="244"/>
      <c r="V65" s="245" t="s">
        <v>198</v>
      </c>
      <c r="W65" s="204"/>
      <c r="Y65" s="122"/>
      <c r="Z65" s="122"/>
      <c r="AA65" s="122"/>
      <c r="AB65" s="122"/>
    </row>
    <row r="66" s="119" customFormat="1" customHeight="1" spans="1:28">
      <c r="A66" s="90"/>
      <c r="B66" s="114"/>
      <c r="C66" s="114"/>
      <c r="D66" s="114"/>
      <c r="E66" s="114"/>
      <c r="F66" s="114"/>
      <c r="G66" s="165"/>
      <c r="H66" s="165"/>
      <c r="I66" s="165"/>
      <c r="J66" s="165"/>
      <c r="K66" s="165"/>
      <c r="L66" s="114"/>
      <c r="M66" s="120"/>
      <c r="O66" s="121"/>
      <c r="Y66" s="122"/>
      <c r="Z66" s="122"/>
      <c r="AA66" s="122"/>
      <c r="AB66" s="122"/>
    </row>
    <row r="67" s="119" customFormat="1" customHeight="1" spans="1:28">
      <c r="A67" s="90"/>
      <c r="B67" s="114"/>
      <c r="C67" s="114"/>
      <c r="D67" s="114"/>
      <c r="E67" s="114"/>
      <c r="F67" s="114"/>
      <c r="G67" s="165"/>
      <c r="H67" s="165"/>
      <c r="I67" s="165"/>
      <c r="J67" s="165"/>
      <c r="K67" s="165"/>
      <c r="L67" s="114"/>
      <c r="M67" s="120"/>
      <c r="O67" s="121"/>
      <c r="Y67" s="122"/>
      <c r="Z67" s="122"/>
      <c r="AA67" s="122"/>
      <c r="AB67" s="122"/>
    </row>
    <row r="68" s="119" customFormat="1" customHeight="1" spans="1:28">
      <c r="A68" s="90"/>
      <c r="B68" s="114"/>
      <c r="C68" s="114"/>
      <c r="D68" s="114"/>
      <c r="E68" s="114"/>
      <c r="F68" s="114"/>
      <c r="G68" s="165"/>
      <c r="H68" s="165"/>
      <c r="I68" s="165"/>
      <c r="J68" s="165"/>
      <c r="K68" s="165"/>
      <c r="L68" s="114"/>
      <c r="M68" s="120"/>
      <c r="O68" s="121"/>
      <c r="Y68" s="122"/>
      <c r="Z68" s="122"/>
      <c r="AA68" s="122"/>
      <c r="AB68" s="122"/>
    </row>
    <row r="69" s="119" customFormat="1" customHeight="1" spans="1:28">
      <c r="A69" s="90"/>
      <c r="B69" s="114"/>
      <c r="C69" s="114"/>
      <c r="D69" s="114"/>
      <c r="E69" s="114"/>
      <c r="F69" s="114"/>
      <c r="G69" s="165"/>
      <c r="H69" s="165"/>
      <c r="I69" s="165"/>
      <c r="J69" s="165"/>
      <c r="K69" s="165"/>
      <c r="L69" s="114"/>
      <c r="M69" s="120"/>
      <c r="O69" s="121"/>
      <c r="Y69" s="122"/>
      <c r="Z69" s="122"/>
      <c r="AA69" s="122"/>
      <c r="AB69" s="122"/>
    </row>
    <row r="70" s="119" customFormat="1" customHeight="1" spans="1:28">
      <c r="A70" s="90"/>
      <c r="B70" s="114"/>
      <c r="C70" s="114"/>
      <c r="D70" s="114"/>
      <c r="E70" s="114"/>
      <c r="F70" s="114"/>
      <c r="G70" s="165"/>
      <c r="H70" s="165"/>
      <c r="I70" s="165"/>
      <c r="J70" s="165"/>
      <c r="K70" s="165"/>
      <c r="L70" s="114"/>
      <c r="M70" s="120"/>
      <c r="O70" s="121"/>
      <c r="Y70" s="122"/>
      <c r="Z70" s="122"/>
      <c r="AA70" s="122"/>
      <c r="AB70" s="122"/>
    </row>
  </sheetData>
  <mergeCells count="180">
    <mergeCell ref="B1:D1"/>
    <mergeCell ref="F1:H1"/>
    <mergeCell ref="J1:L1"/>
    <mergeCell ref="Y1:AB1"/>
    <mergeCell ref="T4:U4"/>
    <mergeCell ref="T35:U35"/>
    <mergeCell ref="T53:U53"/>
    <mergeCell ref="T56:U56"/>
    <mergeCell ref="T59:U59"/>
    <mergeCell ref="T65:U65"/>
    <mergeCell ref="C16:C18"/>
    <mergeCell ref="C19:C21"/>
    <mergeCell ref="C22:C24"/>
    <mergeCell ref="C28:C30"/>
    <mergeCell ref="C31:C33"/>
    <mergeCell ref="C34:C37"/>
    <mergeCell ref="D16:D24"/>
    <mergeCell ref="D28:D37"/>
    <mergeCell ref="I22:I26"/>
    <mergeCell ref="I27:I31"/>
    <mergeCell ref="I32:I36"/>
    <mergeCell ref="J22:J36"/>
    <mergeCell ref="K22:K36"/>
    <mergeCell ref="O3:O4"/>
    <mergeCell ref="O5:O6"/>
    <mergeCell ref="O7:O8"/>
    <mergeCell ref="O11:O13"/>
    <mergeCell ref="O14:O16"/>
    <mergeCell ref="O17:O19"/>
    <mergeCell ref="O23:O28"/>
    <mergeCell ref="O29:O34"/>
    <mergeCell ref="O35:O40"/>
    <mergeCell ref="P3:P4"/>
    <mergeCell ref="P5:P6"/>
    <mergeCell ref="P7:P8"/>
    <mergeCell ref="P11:P13"/>
    <mergeCell ref="P14:P16"/>
    <mergeCell ref="P17:P19"/>
    <mergeCell ref="P23:P28"/>
    <mergeCell ref="P29:P34"/>
    <mergeCell ref="P35:P40"/>
    <mergeCell ref="Q3:Q4"/>
    <mergeCell ref="Q5:Q6"/>
    <mergeCell ref="Q7:Q8"/>
    <mergeCell ref="Q11:Q13"/>
    <mergeCell ref="Q14:Q16"/>
    <mergeCell ref="Q17:Q19"/>
    <mergeCell ref="Q23:Q28"/>
    <mergeCell ref="Q29:Q34"/>
    <mergeCell ref="Q35:Q40"/>
    <mergeCell ref="S5:S12"/>
    <mergeCell ref="S13:S18"/>
    <mergeCell ref="S19:S24"/>
    <mergeCell ref="S25:S30"/>
    <mergeCell ref="S31:S34"/>
    <mergeCell ref="S35:S37"/>
    <mergeCell ref="S38:S40"/>
    <mergeCell ref="S41:S43"/>
    <mergeCell ref="S44:S46"/>
    <mergeCell ref="S47:S49"/>
    <mergeCell ref="S50:S52"/>
    <mergeCell ref="S53:S55"/>
    <mergeCell ref="S56:S58"/>
    <mergeCell ref="S59:S61"/>
    <mergeCell ref="S62:S65"/>
    <mergeCell ref="T5:T6"/>
    <mergeCell ref="T7:T12"/>
    <mergeCell ref="T13:T14"/>
    <mergeCell ref="T15:T18"/>
    <mergeCell ref="T19:T20"/>
    <mergeCell ref="T21:T24"/>
    <mergeCell ref="T25:T26"/>
    <mergeCell ref="T27:T30"/>
    <mergeCell ref="U7:U9"/>
    <mergeCell ref="U16:U17"/>
    <mergeCell ref="U22:U23"/>
    <mergeCell ref="U28:U29"/>
    <mergeCell ref="V7:V9"/>
    <mergeCell ref="V15:V17"/>
    <mergeCell ref="V21:V23"/>
    <mergeCell ref="V31:V32"/>
    <mergeCell ref="V33:V34"/>
    <mergeCell ref="V36:V37"/>
    <mergeCell ref="V38:V40"/>
    <mergeCell ref="V41:V43"/>
    <mergeCell ref="V44:V46"/>
    <mergeCell ref="V47:V49"/>
    <mergeCell ref="V50:V52"/>
    <mergeCell ref="V54:V55"/>
    <mergeCell ref="V57:V58"/>
    <mergeCell ref="V60:V61"/>
    <mergeCell ref="V62:V64"/>
    <mergeCell ref="W5:W6"/>
    <mergeCell ref="W7:W12"/>
    <mergeCell ref="W13:W14"/>
    <mergeCell ref="W15:W18"/>
    <mergeCell ref="W19:W20"/>
    <mergeCell ref="W21:W24"/>
    <mergeCell ref="W25:W26"/>
    <mergeCell ref="W27:W30"/>
    <mergeCell ref="W31:W32"/>
    <mergeCell ref="W33:W34"/>
    <mergeCell ref="W35:W37"/>
    <mergeCell ref="W38:W40"/>
    <mergeCell ref="W41:W43"/>
    <mergeCell ref="W44:W46"/>
    <mergeCell ref="W47:W49"/>
    <mergeCell ref="W50:W52"/>
    <mergeCell ref="W53:W55"/>
    <mergeCell ref="W56:W58"/>
    <mergeCell ref="W59:W61"/>
    <mergeCell ref="W62:W65"/>
    <mergeCell ref="X19:X24"/>
    <mergeCell ref="Y5:Y10"/>
    <mergeCell ref="Y11:Y13"/>
    <mergeCell ref="Y14:Y16"/>
    <mergeCell ref="Y17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Z5:Z7"/>
    <mergeCell ref="Z11:Z12"/>
    <mergeCell ref="Z14:Z15"/>
    <mergeCell ref="Z17:Z18"/>
    <mergeCell ref="Z28:Z29"/>
    <mergeCell ref="Z30:Z31"/>
    <mergeCell ref="Z32:Z33"/>
    <mergeCell ref="Z34:Z35"/>
    <mergeCell ref="Z36:Z37"/>
    <mergeCell ref="Z38:Z39"/>
    <mergeCell ref="Z40:Z41"/>
    <mergeCell ref="AA5:AA7"/>
    <mergeCell ref="AA11:AA12"/>
    <mergeCell ref="AA14:AA15"/>
    <mergeCell ref="AA17:AA18"/>
    <mergeCell ref="AA28:AA29"/>
    <mergeCell ref="AA30:AA31"/>
    <mergeCell ref="AA32:AA33"/>
    <mergeCell ref="AA34:AA35"/>
    <mergeCell ref="AA36:AA37"/>
    <mergeCell ref="AA38:AA39"/>
    <mergeCell ref="AA40:AA41"/>
    <mergeCell ref="AB5:AB10"/>
    <mergeCell ref="AB11:AB13"/>
    <mergeCell ref="AB14:AB16"/>
    <mergeCell ref="AB17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C14:AC16"/>
    <mergeCell ref="S2:W3"/>
    <mergeCell ref="Y2:AB3"/>
    <mergeCell ref="T38:U40"/>
    <mergeCell ref="T41:U43"/>
    <mergeCell ref="T44:U46"/>
    <mergeCell ref="T54:U55"/>
    <mergeCell ref="T36:U37"/>
    <mergeCell ref="T47:U49"/>
    <mergeCell ref="T50:U52"/>
    <mergeCell ref="T57:U58"/>
    <mergeCell ref="T60:U61"/>
    <mergeCell ref="T31:U32"/>
    <mergeCell ref="T33:U34"/>
    <mergeCell ref="T62:U64"/>
  </mergeCells>
  <pageMargins left="0.75" right="0.75" top="1" bottom="1" header="0.5" footer="0.5"/>
  <pageSetup paperSize="9" orientation="portrait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1"/>
  <sheetViews>
    <sheetView workbookViewId="0">
      <selection activeCell="B24" sqref="B24:K24"/>
    </sheetView>
  </sheetViews>
  <sheetFormatPr defaultColWidth="9" defaultRowHeight="13.5"/>
  <cols>
    <col min="1" max="1" width="14.25" style="58" customWidth="1"/>
    <col min="2" max="2" width="7.125" style="46" customWidth="1"/>
    <col min="3" max="4" width="6.5" style="46" customWidth="1"/>
    <col min="5" max="5" width="7.125" style="46" customWidth="1"/>
    <col min="6" max="7" width="6.125" style="46" customWidth="1"/>
    <col min="8" max="8" width="7.125" style="46" customWidth="1"/>
    <col min="9" max="10" width="5.5" style="46" customWidth="1"/>
    <col min="11" max="11" width="7.125" style="46" customWidth="1"/>
    <col min="12" max="13" width="6.25" style="46" customWidth="1"/>
    <col min="14" max="14" width="3.125" customWidth="1"/>
    <col min="15" max="15" width="13.125" customWidth="1"/>
    <col min="16" max="16" width="8.625" style="57" customWidth="1"/>
    <col min="17" max="18" width="6.75" style="57" customWidth="1"/>
    <col min="19" max="19" width="7.96666666666667" style="57" customWidth="1"/>
    <col min="20" max="21" width="7" style="57" customWidth="1"/>
    <col min="22" max="22" width="7.96666666666667" style="57" customWidth="1"/>
    <col min="23" max="24" width="6.5" style="57" customWidth="1"/>
    <col min="25" max="25" width="7.96666666666667" style="57" customWidth="1"/>
    <col min="26" max="27" width="6.5" style="57" customWidth="1"/>
    <col min="28" max="28" width="7.96666666666667" style="57" customWidth="1"/>
    <col min="29" max="29" width="4.36666666666667" style="57" customWidth="1"/>
    <col min="30" max="30" width="5.15833333333333" style="57" customWidth="1"/>
    <col min="31" max="16384" width="9" style="57"/>
  </cols>
  <sheetData>
    <row r="1" s="57" customFormat="1" ht="12.75" spans="1:30">
      <c r="A1" s="59" t="s">
        <v>211</v>
      </c>
      <c r="B1" s="60" t="s">
        <v>212</v>
      </c>
      <c r="C1" s="60"/>
      <c r="D1" s="60"/>
      <c r="E1" s="60" t="s">
        <v>213</v>
      </c>
      <c r="F1" s="60"/>
      <c r="G1" s="60"/>
      <c r="H1" s="61" t="s">
        <v>214</v>
      </c>
      <c r="I1" s="60"/>
      <c r="J1" s="60"/>
      <c r="K1" s="89" t="s">
        <v>215</v>
      </c>
      <c r="L1" s="90"/>
      <c r="M1" s="90"/>
      <c r="O1" s="91" t="s">
        <v>216</v>
      </c>
      <c r="P1" s="92" t="s">
        <v>212</v>
      </c>
      <c r="Q1" s="92"/>
      <c r="R1" s="92"/>
      <c r="S1" s="92" t="s">
        <v>213</v>
      </c>
      <c r="T1" s="92"/>
      <c r="U1" s="92"/>
      <c r="V1" s="107" t="s">
        <v>217</v>
      </c>
      <c r="W1" s="92"/>
      <c r="X1" s="92"/>
      <c r="Y1" s="113" t="s">
        <v>218</v>
      </c>
      <c r="AD1" s="114"/>
    </row>
    <row r="2" s="57" customFormat="1" ht="12.75" spans="1:30">
      <c r="A2" s="62"/>
      <c r="B2" s="60"/>
      <c r="C2" s="60"/>
      <c r="D2" s="60"/>
      <c r="E2" s="60"/>
      <c r="F2" s="60"/>
      <c r="G2" s="60"/>
      <c r="H2" s="60"/>
      <c r="I2" s="60"/>
      <c r="J2" s="60"/>
      <c r="K2" s="93"/>
      <c r="L2" s="94"/>
      <c r="M2" s="94"/>
      <c r="O2" s="95"/>
      <c r="P2" s="92"/>
      <c r="Q2" s="92"/>
      <c r="R2" s="92"/>
      <c r="S2" s="92"/>
      <c r="T2" s="92"/>
      <c r="U2" s="92"/>
      <c r="V2" s="92"/>
      <c r="W2" s="92"/>
      <c r="X2" s="92"/>
      <c r="Y2" s="115"/>
      <c r="Z2" s="116"/>
      <c r="AA2" s="116"/>
      <c r="AD2" s="114"/>
    </row>
    <row r="3" s="57" customFormat="1" spans="1:30">
      <c r="A3" s="63" t="s">
        <v>128</v>
      </c>
      <c r="B3" s="64" t="s">
        <v>7</v>
      </c>
      <c r="C3" s="64" t="s">
        <v>137</v>
      </c>
      <c r="D3" s="64" t="s">
        <v>219</v>
      </c>
      <c r="E3" s="64" t="s">
        <v>7</v>
      </c>
      <c r="F3" s="64" t="s">
        <v>137</v>
      </c>
      <c r="G3" s="64" t="s">
        <v>219</v>
      </c>
      <c r="H3" s="64" t="s">
        <v>7</v>
      </c>
      <c r="I3" s="64" t="s">
        <v>137</v>
      </c>
      <c r="J3" s="64" t="s">
        <v>219</v>
      </c>
      <c r="K3" s="64" t="s">
        <v>133</v>
      </c>
      <c r="L3" s="64" t="s">
        <v>137</v>
      </c>
      <c r="M3" s="64" t="s">
        <v>219</v>
      </c>
      <c r="O3" s="63" t="s">
        <v>128</v>
      </c>
      <c r="P3" s="96" t="s">
        <v>220</v>
      </c>
      <c r="Q3" s="96" t="s">
        <v>137</v>
      </c>
      <c r="R3" s="96" t="s">
        <v>221</v>
      </c>
      <c r="S3" s="96" t="s">
        <v>220</v>
      </c>
      <c r="T3" s="96" t="s">
        <v>137</v>
      </c>
      <c r="U3" s="96" t="s">
        <v>221</v>
      </c>
      <c r="V3" s="96" t="s">
        <v>220</v>
      </c>
      <c r="W3" s="96" t="s">
        <v>137</v>
      </c>
      <c r="X3" s="96" t="s">
        <v>221</v>
      </c>
      <c r="Y3" s="96" t="s">
        <v>222</v>
      </c>
      <c r="Z3" s="96" t="s">
        <v>137</v>
      </c>
      <c r="AA3" s="96" t="s">
        <v>221</v>
      </c>
      <c r="AD3" s="114"/>
    </row>
    <row r="4" s="57" customFormat="1" ht="14.25" spans="1:30">
      <c r="A4" s="65">
        <v>1</v>
      </c>
      <c r="B4" s="66">
        <v>15.3</v>
      </c>
      <c r="C4" s="67">
        <v>14.7</v>
      </c>
      <c r="D4" s="68">
        <f t="shared" ref="D4:D8" si="0">B4-C4</f>
        <v>0.600000000000001</v>
      </c>
      <c r="E4" s="69">
        <v>15.1</v>
      </c>
      <c r="F4" s="70">
        <v>15</v>
      </c>
      <c r="G4" s="68">
        <f t="shared" ref="G4:G8" si="1">E4-F4</f>
        <v>0.0999999999999996</v>
      </c>
      <c r="H4" s="66">
        <v>14.4</v>
      </c>
      <c r="I4" s="97">
        <v>14.6</v>
      </c>
      <c r="J4" s="68">
        <f t="shared" ref="J4:J8" si="2">H4-I4</f>
        <v>-0.199999999999999</v>
      </c>
      <c r="K4" s="66">
        <v>14.8</v>
      </c>
      <c r="L4" s="97">
        <v>14.6</v>
      </c>
      <c r="M4" s="98">
        <f t="shared" ref="M4:M8" si="3">K4-L4</f>
        <v>0.200000000000001</v>
      </c>
      <c r="O4" s="99">
        <v>1</v>
      </c>
      <c r="P4" s="66">
        <v>3.6</v>
      </c>
      <c r="Q4" s="67">
        <v>3.5</v>
      </c>
      <c r="R4" s="108">
        <f t="shared" ref="R4:R12" si="4">P4-Q4</f>
        <v>0.1</v>
      </c>
      <c r="S4" s="109">
        <v>20.9</v>
      </c>
      <c r="T4" s="110">
        <v>20.2</v>
      </c>
      <c r="U4" s="109">
        <f t="shared" ref="U4:U12" si="5">S4-T4</f>
        <v>0.699999999999999</v>
      </c>
      <c r="V4" s="66">
        <v>4.8</v>
      </c>
      <c r="W4" s="67">
        <v>4.2</v>
      </c>
      <c r="X4" s="111">
        <f t="shared" ref="X4:X12" si="6">V4-W4</f>
        <v>0.6</v>
      </c>
      <c r="Y4" s="117">
        <v>41.4</v>
      </c>
      <c r="Z4" s="117">
        <v>58.5</v>
      </c>
      <c r="AA4" s="108">
        <f t="shared" ref="AA4:AA12" si="7">Y4-Z4</f>
        <v>-17.1</v>
      </c>
      <c r="AD4" s="114"/>
    </row>
    <row r="5" s="57" customFormat="1" ht="14.25" spans="1:30">
      <c r="A5" s="65">
        <v>2</v>
      </c>
      <c r="B5" s="10">
        <v>15.5</v>
      </c>
      <c r="C5" s="71">
        <v>15</v>
      </c>
      <c r="D5" s="68">
        <f t="shared" si="0"/>
        <v>0.5</v>
      </c>
      <c r="E5" s="72">
        <v>15</v>
      </c>
      <c r="F5" s="73">
        <v>15.1</v>
      </c>
      <c r="G5" s="68">
        <f t="shared" si="1"/>
        <v>-0.0999999999999996</v>
      </c>
      <c r="H5" s="10">
        <v>14.3</v>
      </c>
      <c r="I5" s="18">
        <v>14.6</v>
      </c>
      <c r="J5" s="68">
        <f t="shared" si="2"/>
        <v>-0.299999999999999</v>
      </c>
      <c r="K5" s="10">
        <v>14.8</v>
      </c>
      <c r="L5" s="18">
        <v>14.6</v>
      </c>
      <c r="M5" s="98">
        <f t="shared" si="3"/>
        <v>0.200000000000001</v>
      </c>
      <c r="O5" s="99">
        <v>2</v>
      </c>
      <c r="P5" s="10">
        <v>3.8</v>
      </c>
      <c r="Q5" s="71">
        <v>3.7</v>
      </c>
      <c r="R5" s="108">
        <f t="shared" si="4"/>
        <v>0.0999999999999996</v>
      </c>
      <c r="S5" s="109">
        <v>20.9</v>
      </c>
      <c r="T5" s="110">
        <v>19.7</v>
      </c>
      <c r="U5" s="109">
        <f t="shared" si="5"/>
        <v>1.2</v>
      </c>
      <c r="V5" s="10">
        <v>4.7</v>
      </c>
      <c r="W5" s="71">
        <v>4.1</v>
      </c>
      <c r="X5" s="111">
        <f t="shared" si="6"/>
        <v>0.600000000000001</v>
      </c>
      <c r="Y5" s="117">
        <v>39.6</v>
      </c>
      <c r="Z5" s="118">
        <v>73.5</v>
      </c>
      <c r="AA5" s="108">
        <f t="shared" si="7"/>
        <v>-33.9</v>
      </c>
      <c r="AD5" s="114"/>
    </row>
    <row r="6" s="57" customFormat="1" ht="14.25" spans="1:30">
      <c r="A6" s="65">
        <v>3</v>
      </c>
      <c r="B6" s="10">
        <v>15.1</v>
      </c>
      <c r="C6" s="71">
        <v>14.9</v>
      </c>
      <c r="D6" s="68">
        <f t="shared" si="0"/>
        <v>0.199999999999999</v>
      </c>
      <c r="E6" s="72">
        <v>15.1</v>
      </c>
      <c r="F6" s="73">
        <v>15.1</v>
      </c>
      <c r="G6" s="68">
        <f t="shared" si="1"/>
        <v>0</v>
      </c>
      <c r="H6" s="10">
        <v>15.1</v>
      </c>
      <c r="I6" s="18">
        <v>14.7</v>
      </c>
      <c r="J6" s="68">
        <f t="shared" si="2"/>
        <v>0.4</v>
      </c>
      <c r="K6" s="10">
        <v>14.8</v>
      </c>
      <c r="L6" s="18">
        <v>14.6</v>
      </c>
      <c r="M6" s="98">
        <f t="shared" si="3"/>
        <v>0.200000000000001</v>
      </c>
      <c r="O6" s="99">
        <v>3</v>
      </c>
      <c r="P6" s="10">
        <v>3.9</v>
      </c>
      <c r="Q6" s="71">
        <v>3.9</v>
      </c>
      <c r="R6" s="108">
        <f t="shared" si="4"/>
        <v>0</v>
      </c>
      <c r="S6" s="109">
        <v>21</v>
      </c>
      <c r="T6" s="110">
        <v>20.2</v>
      </c>
      <c r="U6" s="109">
        <f t="shared" si="5"/>
        <v>0.800000000000001</v>
      </c>
      <c r="V6" s="10">
        <v>4.4</v>
      </c>
      <c r="W6" s="71">
        <v>3.8</v>
      </c>
      <c r="X6" s="111">
        <f t="shared" si="6"/>
        <v>0.600000000000001</v>
      </c>
      <c r="Y6" s="117">
        <v>41.6</v>
      </c>
      <c r="Z6" s="118">
        <v>73.6</v>
      </c>
      <c r="AA6" s="108">
        <f t="shared" si="7"/>
        <v>-32</v>
      </c>
      <c r="AD6" s="114"/>
    </row>
    <row r="7" s="57" customFormat="1" ht="14.25" spans="1:30">
      <c r="A7" s="65">
        <v>4</v>
      </c>
      <c r="B7" s="10">
        <v>15.6</v>
      </c>
      <c r="C7" s="71">
        <v>15.8</v>
      </c>
      <c r="D7" s="68">
        <f t="shared" si="0"/>
        <v>-0.200000000000001</v>
      </c>
      <c r="E7" s="72">
        <v>15</v>
      </c>
      <c r="F7" s="73">
        <v>15</v>
      </c>
      <c r="G7" s="68">
        <f t="shared" si="1"/>
        <v>0</v>
      </c>
      <c r="H7" s="10">
        <v>14.3</v>
      </c>
      <c r="I7" s="18">
        <v>14.5</v>
      </c>
      <c r="J7" s="68">
        <f t="shared" si="2"/>
        <v>-0.199999999999999</v>
      </c>
      <c r="K7" s="10">
        <v>14.5</v>
      </c>
      <c r="L7" s="18">
        <v>14.6</v>
      </c>
      <c r="M7" s="98">
        <f t="shared" si="3"/>
        <v>-0.0999999999999996</v>
      </c>
      <c r="O7" s="99">
        <v>4</v>
      </c>
      <c r="P7" s="10">
        <v>3.8</v>
      </c>
      <c r="Q7" s="71">
        <v>3.8</v>
      </c>
      <c r="R7" s="108">
        <f t="shared" si="4"/>
        <v>0</v>
      </c>
      <c r="S7" s="109">
        <v>21</v>
      </c>
      <c r="T7" s="110">
        <v>20.2</v>
      </c>
      <c r="U7" s="109">
        <f t="shared" si="5"/>
        <v>0.800000000000001</v>
      </c>
      <c r="V7" s="10">
        <v>4.5</v>
      </c>
      <c r="W7" s="71">
        <v>4</v>
      </c>
      <c r="X7" s="111">
        <f t="shared" si="6"/>
        <v>0.5</v>
      </c>
      <c r="Y7" s="117">
        <v>83.6</v>
      </c>
      <c r="Z7" s="118">
        <v>64.7</v>
      </c>
      <c r="AA7" s="108">
        <f t="shared" si="7"/>
        <v>18.9</v>
      </c>
      <c r="AD7" s="114"/>
    </row>
    <row r="8" s="57" customFormat="1" ht="14.25" spans="1:30">
      <c r="A8" s="65">
        <v>5</v>
      </c>
      <c r="B8" s="10">
        <v>15.9</v>
      </c>
      <c r="C8" s="71">
        <v>15.6</v>
      </c>
      <c r="D8" s="68">
        <f t="shared" si="0"/>
        <v>0.300000000000001</v>
      </c>
      <c r="E8" s="72">
        <v>15.1</v>
      </c>
      <c r="F8" s="73">
        <v>15</v>
      </c>
      <c r="G8" s="68">
        <f t="shared" si="1"/>
        <v>0.0999999999999996</v>
      </c>
      <c r="H8" s="10">
        <v>14.9</v>
      </c>
      <c r="I8" s="18">
        <v>14.8</v>
      </c>
      <c r="J8" s="68">
        <f t="shared" si="2"/>
        <v>0.0999999999999996</v>
      </c>
      <c r="K8" s="10">
        <v>14.5</v>
      </c>
      <c r="L8" s="18">
        <v>14.6</v>
      </c>
      <c r="M8" s="98">
        <f t="shared" si="3"/>
        <v>-0.0999999999999996</v>
      </c>
      <c r="O8" s="99">
        <v>5</v>
      </c>
      <c r="P8" s="10">
        <v>3.6</v>
      </c>
      <c r="Q8" s="71">
        <v>3.6</v>
      </c>
      <c r="R8" s="108">
        <f t="shared" si="4"/>
        <v>0</v>
      </c>
      <c r="S8" s="109">
        <v>21</v>
      </c>
      <c r="T8" s="110">
        <v>20.2</v>
      </c>
      <c r="U8" s="109">
        <f t="shared" si="5"/>
        <v>0.800000000000001</v>
      </c>
      <c r="V8" s="10">
        <v>4.4</v>
      </c>
      <c r="W8" s="71">
        <v>3.9</v>
      </c>
      <c r="X8" s="111">
        <f t="shared" si="6"/>
        <v>0.5</v>
      </c>
      <c r="Y8" s="117">
        <v>8.39</v>
      </c>
      <c r="Z8" s="118">
        <v>48.8</v>
      </c>
      <c r="AA8" s="108">
        <f t="shared" si="7"/>
        <v>-40.41</v>
      </c>
      <c r="AD8" s="114"/>
    </row>
    <row r="9" s="57" customFormat="1" ht="14.25" spans="1:30">
      <c r="A9" s="74" t="s">
        <v>223</v>
      </c>
      <c r="B9" s="75">
        <f t="shared" ref="B9:M9" si="8">AVERAGE(B4:B8)</f>
        <v>15.48</v>
      </c>
      <c r="C9" s="75">
        <f t="shared" si="8"/>
        <v>15.2</v>
      </c>
      <c r="D9" s="75">
        <f t="shared" si="8"/>
        <v>0.28</v>
      </c>
      <c r="E9" s="75">
        <f t="shared" si="8"/>
        <v>15.06</v>
      </c>
      <c r="F9" s="75">
        <f t="shared" si="8"/>
        <v>15.04</v>
      </c>
      <c r="G9" s="76">
        <f t="shared" si="8"/>
        <v>0.0199999999999999</v>
      </c>
      <c r="H9" s="77">
        <f t="shared" si="8"/>
        <v>14.6</v>
      </c>
      <c r="I9" s="77">
        <f t="shared" si="8"/>
        <v>14.64</v>
      </c>
      <c r="J9" s="77">
        <f t="shared" si="8"/>
        <v>-0.0399999999999995</v>
      </c>
      <c r="K9" s="75">
        <f t="shared" si="8"/>
        <v>14.68</v>
      </c>
      <c r="L9" s="75">
        <f t="shared" si="8"/>
        <v>14.6</v>
      </c>
      <c r="M9" s="75">
        <f t="shared" si="8"/>
        <v>0.0800000000000008</v>
      </c>
      <c r="O9" s="99">
        <v>6</v>
      </c>
      <c r="P9" s="10">
        <v>3.6</v>
      </c>
      <c r="Q9" s="71">
        <v>3.5</v>
      </c>
      <c r="R9" s="108">
        <f t="shared" si="4"/>
        <v>0.1</v>
      </c>
      <c r="S9" s="109">
        <v>21.1</v>
      </c>
      <c r="T9" s="110">
        <v>20.2</v>
      </c>
      <c r="U9" s="109">
        <f t="shared" si="5"/>
        <v>0.900000000000002</v>
      </c>
      <c r="V9" s="10">
        <v>4.4</v>
      </c>
      <c r="W9" s="71">
        <v>3.8</v>
      </c>
      <c r="X9" s="111">
        <f t="shared" si="6"/>
        <v>0.600000000000001</v>
      </c>
      <c r="Y9" s="117">
        <v>10.6</v>
      </c>
      <c r="Z9" s="118">
        <v>23.1</v>
      </c>
      <c r="AA9" s="108">
        <f t="shared" si="7"/>
        <v>-12.5</v>
      </c>
      <c r="AD9" s="114"/>
    </row>
    <row r="10" s="57" customFormat="1" ht="14.25" spans="1:30">
      <c r="A10" s="74" t="s">
        <v>8</v>
      </c>
      <c r="B10" s="75">
        <f>C9-B9</f>
        <v>-0.280000000000001</v>
      </c>
      <c r="C10" s="78"/>
      <c r="D10" s="78"/>
      <c r="E10" s="75">
        <f>F9-E9</f>
        <v>-0.0199999999999978</v>
      </c>
      <c r="F10" s="78"/>
      <c r="G10" s="78"/>
      <c r="H10" s="77">
        <f>I9-H9</f>
        <v>0.0399999999999974</v>
      </c>
      <c r="I10" s="78"/>
      <c r="J10" s="78"/>
      <c r="K10" s="75">
        <f>L9-K9</f>
        <v>-0.0800000000000018</v>
      </c>
      <c r="L10" s="78"/>
      <c r="M10" s="78"/>
      <c r="O10" s="99">
        <v>7</v>
      </c>
      <c r="P10" s="10">
        <v>3.5</v>
      </c>
      <c r="Q10" s="71">
        <v>3.5</v>
      </c>
      <c r="R10" s="108">
        <f t="shared" si="4"/>
        <v>0</v>
      </c>
      <c r="S10" s="109">
        <v>20.9</v>
      </c>
      <c r="T10" s="110">
        <v>20.2</v>
      </c>
      <c r="U10" s="109">
        <f t="shared" si="5"/>
        <v>0.699999999999999</v>
      </c>
      <c r="V10" s="10">
        <v>4.5</v>
      </c>
      <c r="W10" s="71">
        <v>3.9</v>
      </c>
      <c r="X10" s="111">
        <f t="shared" si="6"/>
        <v>0.6</v>
      </c>
      <c r="Y10" s="117">
        <v>8.09</v>
      </c>
      <c r="Z10" s="118">
        <v>17.4</v>
      </c>
      <c r="AA10" s="108">
        <f t="shared" si="7"/>
        <v>-9.31</v>
      </c>
      <c r="AD10" s="114"/>
    </row>
    <row r="11" s="57" customFormat="1" ht="14.25" spans="1:30">
      <c r="A11" s="74" t="s">
        <v>9</v>
      </c>
      <c r="B11" s="79">
        <f>B10/B9</f>
        <v>-0.0180878552971577</v>
      </c>
      <c r="C11" s="78"/>
      <c r="D11" s="78"/>
      <c r="E11" s="80">
        <f>E10/E9</f>
        <v>-0.00132802124833983</v>
      </c>
      <c r="F11" s="78"/>
      <c r="G11" s="78"/>
      <c r="H11" s="77">
        <f>H10/H9</f>
        <v>0.00273972602739708</v>
      </c>
      <c r="I11" s="78"/>
      <c r="J11" s="78"/>
      <c r="K11" s="80">
        <f>K10/K9</f>
        <v>-0.00544959128065408</v>
      </c>
      <c r="L11" s="78"/>
      <c r="M11" s="78"/>
      <c r="O11" s="99">
        <v>8</v>
      </c>
      <c r="P11" s="10">
        <v>3.6</v>
      </c>
      <c r="Q11" s="71">
        <v>3.6</v>
      </c>
      <c r="R11" s="108">
        <f t="shared" si="4"/>
        <v>0</v>
      </c>
      <c r="S11" s="109">
        <v>21</v>
      </c>
      <c r="T11" s="110">
        <v>20.2</v>
      </c>
      <c r="U11" s="109">
        <f t="shared" si="5"/>
        <v>0.800000000000001</v>
      </c>
      <c r="V11" s="10">
        <v>4.5</v>
      </c>
      <c r="W11" s="71">
        <v>4</v>
      </c>
      <c r="X11" s="111">
        <f t="shared" si="6"/>
        <v>0.5</v>
      </c>
      <c r="Y11" s="117">
        <v>8.82</v>
      </c>
      <c r="Z11" s="118">
        <v>18.1</v>
      </c>
      <c r="AA11" s="108">
        <f t="shared" si="7"/>
        <v>-9.28</v>
      </c>
      <c r="AD11" s="114"/>
    </row>
    <row r="12" s="57" customFormat="1" ht="24.75" spans="1:30">
      <c r="A12" s="81" t="s">
        <v>224</v>
      </c>
      <c r="B12" s="75">
        <f>ABS(D9)</f>
        <v>0.28</v>
      </c>
      <c r="C12" s="78"/>
      <c r="D12" s="78"/>
      <c r="E12" s="75">
        <f>ABS(G9)</f>
        <v>0.0199999999999999</v>
      </c>
      <c r="F12" s="78"/>
      <c r="G12" s="78"/>
      <c r="H12" s="77">
        <f>ABS(J9)</f>
        <v>0.0399999999999995</v>
      </c>
      <c r="I12" s="78"/>
      <c r="J12" s="78"/>
      <c r="K12" s="75">
        <f>ABS(M9)</f>
        <v>0.0800000000000008</v>
      </c>
      <c r="L12" s="78"/>
      <c r="M12" s="78"/>
      <c r="O12" s="99">
        <v>9</v>
      </c>
      <c r="P12" s="10">
        <v>3.6</v>
      </c>
      <c r="Q12" s="71">
        <v>3.6</v>
      </c>
      <c r="R12" s="108">
        <f t="shared" si="4"/>
        <v>0</v>
      </c>
      <c r="S12" s="109">
        <v>20.9</v>
      </c>
      <c r="T12" s="110">
        <v>20.2</v>
      </c>
      <c r="U12" s="109">
        <f t="shared" si="5"/>
        <v>0.699999999999999</v>
      </c>
      <c r="V12" s="10">
        <v>4.3</v>
      </c>
      <c r="W12" s="71">
        <v>3.8</v>
      </c>
      <c r="X12" s="111">
        <f t="shared" si="6"/>
        <v>0.5</v>
      </c>
      <c r="Y12" s="117">
        <v>8.4</v>
      </c>
      <c r="Z12" s="118">
        <v>18.6</v>
      </c>
      <c r="AA12" s="108">
        <f t="shared" si="7"/>
        <v>-10.2</v>
      </c>
      <c r="AD12" s="114"/>
    </row>
    <row r="13" s="57" customFormat="1" ht="12.75" spans="1:30">
      <c r="A13" s="74" t="s">
        <v>225</v>
      </c>
      <c r="B13" s="75">
        <f>STDEV(D4:D8)</f>
        <v>0.31144823004795</v>
      </c>
      <c r="C13" s="78"/>
      <c r="D13" s="78"/>
      <c r="E13" s="75">
        <f>STDEV(G4:G8)</f>
        <v>0.0836660026534073</v>
      </c>
      <c r="F13" s="78"/>
      <c r="G13" s="78"/>
      <c r="H13" s="77">
        <f>STDEV(J4:J8)</f>
        <v>0.288097205817758</v>
      </c>
      <c r="I13" s="78"/>
      <c r="J13" s="78"/>
      <c r="K13" s="75">
        <f>STDEV(M4:M8)</f>
        <v>0.16431676725155</v>
      </c>
      <c r="L13" s="78"/>
      <c r="M13" s="78"/>
      <c r="O13" s="100" t="s">
        <v>226</v>
      </c>
      <c r="P13" s="101">
        <f t="shared" ref="P13:AA13" si="9">AVERAGE(P4:P12)</f>
        <v>3.66666666666667</v>
      </c>
      <c r="Q13" s="101">
        <f t="shared" si="9"/>
        <v>3.63333333333333</v>
      </c>
      <c r="R13" s="101">
        <f t="shared" si="9"/>
        <v>0.0333333333333333</v>
      </c>
      <c r="S13" s="101">
        <f t="shared" si="9"/>
        <v>20.9666666666667</v>
      </c>
      <c r="T13" s="101">
        <f t="shared" si="9"/>
        <v>20.1444444444444</v>
      </c>
      <c r="U13" s="101">
        <f t="shared" si="9"/>
        <v>0.822222222222222</v>
      </c>
      <c r="V13" s="101">
        <f t="shared" si="9"/>
        <v>4.5</v>
      </c>
      <c r="W13" s="101">
        <f t="shared" si="9"/>
        <v>3.94444444444444</v>
      </c>
      <c r="X13" s="101">
        <f t="shared" si="9"/>
        <v>0.555555555555556</v>
      </c>
      <c r="Y13" s="101">
        <f t="shared" si="9"/>
        <v>27.8333333333333</v>
      </c>
      <c r="Z13" s="101">
        <f t="shared" si="9"/>
        <v>44.0333333333333</v>
      </c>
      <c r="AA13" s="101">
        <f t="shared" si="9"/>
        <v>-16.2</v>
      </c>
      <c r="AD13" s="114"/>
    </row>
    <row r="14" s="57" customFormat="1" ht="12.75" spans="1:30">
      <c r="A14" s="74" t="s">
        <v>227</v>
      </c>
      <c r="B14" s="75">
        <f>2.571*B13/SQRT(5)</f>
        <v>0.358098862606405</v>
      </c>
      <c r="C14" s="78"/>
      <c r="D14" s="78"/>
      <c r="E14" s="76">
        <f>2.447*E13/SQRT(6)</f>
        <v>0.0835809617476768</v>
      </c>
      <c r="F14" s="78"/>
      <c r="G14" s="78"/>
      <c r="H14" s="77">
        <f>2.447*H13/SQRT(6)</f>
        <v>0.287804374242876</v>
      </c>
      <c r="I14" s="78"/>
      <c r="J14" s="78"/>
      <c r="K14" s="75">
        <f>2.447*K13/SQRT(6)</f>
        <v>0.16414975022826</v>
      </c>
      <c r="L14" s="78"/>
      <c r="M14" s="78"/>
      <c r="O14" s="100" t="s">
        <v>228</v>
      </c>
      <c r="P14" s="101">
        <f>Q13-P13</f>
        <v>-0.0333333333333337</v>
      </c>
      <c r="Q14" s="112"/>
      <c r="R14" s="112"/>
      <c r="S14" s="101">
        <f>T13-S13</f>
        <v>-0.822222222222226</v>
      </c>
      <c r="T14" s="112"/>
      <c r="U14" s="112"/>
      <c r="V14" s="101">
        <f>W13-V13</f>
        <v>-0.555555555555554</v>
      </c>
      <c r="W14" s="112"/>
      <c r="X14" s="112"/>
      <c r="Y14" s="101">
        <f>Z13-Y13</f>
        <v>16.2</v>
      </c>
      <c r="Z14" s="112"/>
      <c r="AA14" s="112"/>
      <c r="AD14" s="114"/>
    </row>
    <row r="15" s="57" customFormat="1" ht="12.75" spans="1:30">
      <c r="A15" s="82" t="s">
        <v>229</v>
      </c>
      <c r="B15" s="83">
        <f>(B14+ABS(D9))/B9</f>
        <v>0.0412208567575197</v>
      </c>
      <c r="C15" s="78"/>
      <c r="D15" s="78"/>
      <c r="E15" s="83">
        <f>(E14+ABS(G9))/E9</f>
        <v>0.00687788590622024</v>
      </c>
      <c r="F15" s="78"/>
      <c r="G15" s="78"/>
      <c r="H15" s="83">
        <f>(H14+ABS(J9))/H9</f>
        <v>0.0224523544001969</v>
      </c>
      <c r="I15" s="78"/>
      <c r="J15" s="78"/>
      <c r="K15" s="83">
        <f>(K14+ABS(M9))/K9</f>
        <v>0.0166314543752221</v>
      </c>
      <c r="L15" s="78"/>
      <c r="M15" s="78"/>
      <c r="O15" s="100" t="s">
        <v>230</v>
      </c>
      <c r="P15" s="102">
        <f>P14/P13</f>
        <v>-0.00909090909090918</v>
      </c>
      <c r="Q15" s="112"/>
      <c r="R15" s="112"/>
      <c r="S15" s="102">
        <f>S14/S13</f>
        <v>-0.03921568627451</v>
      </c>
      <c r="T15" s="112"/>
      <c r="U15" s="112"/>
      <c r="V15" s="102">
        <f>V14/V13</f>
        <v>-0.123456790123457</v>
      </c>
      <c r="W15" s="112"/>
      <c r="X15" s="112"/>
      <c r="Y15" s="102">
        <f>Y14/Y13</f>
        <v>0.582035928143713</v>
      </c>
      <c r="Z15" s="112"/>
      <c r="AA15" s="112"/>
      <c r="AD15" s="114"/>
    </row>
    <row r="16" s="57" customFormat="1" ht="36" spans="1:30">
      <c r="A16" s="84"/>
      <c r="O16" s="81" t="s">
        <v>224</v>
      </c>
      <c r="P16" s="101">
        <f>ABS(R13)</f>
        <v>0.0333333333333333</v>
      </c>
      <c r="Q16" s="112"/>
      <c r="R16" s="112"/>
      <c r="S16" s="101">
        <f>ABS(U13)</f>
        <v>0.822222222222222</v>
      </c>
      <c r="T16" s="112"/>
      <c r="U16" s="112"/>
      <c r="V16" s="101">
        <f>ABS(X13)</f>
        <v>0.555555555555556</v>
      </c>
      <c r="W16" s="112"/>
      <c r="X16" s="112"/>
      <c r="Y16" s="101">
        <f>ABS(AA13)</f>
        <v>16.2</v>
      </c>
      <c r="Z16" s="112"/>
      <c r="AA16" s="112"/>
      <c r="AD16" s="114"/>
    </row>
    <row r="17" s="57" customFormat="1" ht="12.75" spans="1:30">
      <c r="A17" s="59" t="s">
        <v>231</v>
      </c>
      <c r="B17" s="60" t="s">
        <v>212</v>
      </c>
      <c r="C17" s="60"/>
      <c r="D17" s="60"/>
      <c r="E17" s="60" t="s">
        <v>213</v>
      </c>
      <c r="F17" s="60"/>
      <c r="G17" s="60"/>
      <c r="H17" s="61" t="s">
        <v>214</v>
      </c>
      <c r="I17" s="60"/>
      <c r="J17" s="60"/>
      <c r="K17" s="89" t="s">
        <v>215</v>
      </c>
      <c r="L17" s="90"/>
      <c r="M17" s="90"/>
      <c r="O17" s="100" t="s">
        <v>232</v>
      </c>
      <c r="P17" s="101">
        <f>STDEV(R4:R12)</f>
        <v>0.05</v>
      </c>
      <c r="Q17" s="112"/>
      <c r="R17" s="112"/>
      <c r="S17" s="101">
        <f>STDEV(U4:U12)</f>
        <v>0.156347191994114</v>
      </c>
      <c r="T17" s="112"/>
      <c r="U17" s="112"/>
      <c r="V17" s="101">
        <f>STDEV(X4:X12)</f>
        <v>0.0527046276694731</v>
      </c>
      <c r="W17" s="112"/>
      <c r="X17" s="112"/>
      <c r="Y17" s="101">
        <f>STDEV(AA4:AA12)</f>
        <v>17.7726004006167</v>
      </c>
      <c r="Z17" s="112"/>
      <c r="AA17" s="112"/>
      <c r="AD17" s="114"/>
    </row>
    <row r="18" s="57" customFormat="1" ht="12.75" spans="1:30">
      <c r="A18" s="62"/>
      <c r="B18" s="60"/>
      <c r="C18" s="60"/>
      <c r="D18" s="60"/>
      <c r="E18" s="60"/>
      <c r="F18" s="60"/>
      <c r="G18" s="60"/>
      <c r="H18" s="60"/>
      <c r="I18" s="60"/>
      <c r="J18" s="60"/>
      <c r="K18" s="93"/>
      <c r="L18" s="94"/>
      <c r="M18" s="94"/>
      <c r="O18" s="103" t="s">
        <v>233</v>
      </c>
      <c r="P18" s="101">
        <f>2.262*P17/SQRT(9)</f>
        <v>0.0377</v>
      </c>
      <c r="Q18" s="112"/>
      <c r="R18" s="112"/>
      <c r="S18" s="101">
        <f>2.262*S17/SQRT(9)</f>
        <v>0.117885782763562</v>
      </c>
      <c r="T18" s="112"/>
      <c r="U18" s="112"/>
      <c r="V18" s="101">
        <f>2.262*V17/SQRT(9)</f>
        <v>0.0397392892627827</v>
      </c>
      <c r="W18" s="112"/>
      <c r="X18" s="112"/>
      <c r="Y18" s="101">
        <f>2.262*Y17/SQRT(9)</f>
        <v>13.400540702065</v>
      </c>
      <c r="Z18" s="112"/>
      <c r="AA18" s="112"/>
      <c r="AD18" s="114"/>
    </row>
    <row r="19" s="57" customFormat="1" spans="1:30">
      <c r="A19" s="63" t="s">
        <v>128</v>
      </c>
      <c r="B19" s="64" t="s">
        <v>7</v>
      </c>
      <c r="C19" s="64" t="s">
        <v>137</v>
      </c>
      <c r="D19" s="64" t="s">
        <v>219</v>
      </c>
      <c r="E19" s="64" t="s">
        <v>7</v>
      </c>
      <c r="F19" s="64" t="s">
        <v>137</v>
      </c>
      <c r="G19" s="64" t="s">
        <v>219</v>
      </c>
      <c r="H19" s="64" t="s">
        <v>7</v>
      </c>
      <c r="I19" s="64" t="s">
        <v>137</v>
      </c>
      <c r="J19" s="64" t="s">
        <v>219</v>
      </c>
      <c r="K19" s="64" t="s">
        <v>133</v>
      </c>
      <c r="L19" s="64" t="s">
        <v>137</v>
      </c>
      <c r="M19" s="64" t="s">
        <v>219</v>
      </c>
      <c r="O19" s="104" t="s">
        <v>234</v>
      </c>
      <c r="P19" s="105">
        <f>(P18+ABS(R13))/P13</f>
        <v>0.0193727272727273</v>
      </c>
      <c r="Q19" s="112"/>
      <c r="R19" s="112"/>
      <c r="S19" s="105">
        <f>(ABS(S18)+ABS(U13))/S13</f>
        <v>0.0448382196336622</v>
      </c>
      <c r="T19" s="112"/>
      <c r="U19" s="112"/>
      <c r="V19" s="105">
        <f>(V18+ABS(X13))/V13</f>
        <v>0.132287743292964</v>
      </c>
      <c r="W19" s="112"/>
      <c r="X19" s="112"/>
      <c r="Y19" s="105">
        <f>(Y18+ABS(AA13))/Y13</f>
        <v>1.06349248031371</v>
      </c>
      <c r="Z19" s="112"/>
      <c r="AA19" s="112"/>
      <c r="AD19" s="114"/>
    </row>
    <row r="20" s="57" customFormat="1" ht="14.25" spans="1:30">
      <c r="A20" s="65">
        <v>1</v>
      </c>
      <c r="B20" s="66">
        <v>15</v>
      </c>
      <c r="C20" s="67">
        <v>15.5</v>
      </c>
      <c r="D20" s="68">
        <f t="shared" ref="D20:D25" si="10">B20-C20</f>
        <v>-0.5</v>
      </c>
      <c r="E20" s="69">
        <v>15.1</v>
      </c>
      <c r="F20" s="70">
        <v>15</v>
      </c>
      <c r="G20" s="68">
        <f t="shared" ref="G20:G25" si="11">E20-F20</f>
        <v>0.0999999999999996</v>
      </c>
      <c r="H20" s="66">
        <v>14.4</v>
      </c>
      <c r="I20" s="97">
        <v>14.6</v>
      </c>
      <c r="J20" s="68">
        <f t="shared" ref="J20:J25" si="12">H20-I20</f>
        <v>-0.199999999999999</v>
      </c>
      <c r="K20" s="66">
        <v>14.8</v>
      </c>
      <c r="L20" s="97">
        <v>14.6</v>
      </c>
      <c r="M20" s="98">
        <f t="shared" ref="M20:M25" si="13">K20-L20</f>
        <v>0.200000000000001</v>
      </c>
      <c r="AD20" s="114"/>
    </row>
    <row r="21" s="57" customFormat="1" ht="14.25" spans="1:30">
      <c r="A21" s="65">
        <v>2</v>
      </c>
      <c r="B21" s="10">
        <v>15.3</v>
      </c>
      <c r="C21" s="71">
        <v>15.7</v>
      </c>
      <c r="D21" s="68">
        <f t="shared" si="10"/>
        <v>-0.399999999999999</v>
      </c>
      <c r="E21" s="72">
        <v>15</v>
      </c>
      <c r="F21" s="73">
        <v>15.1</v>
      </c>
      <c r="G21" s="68">
        <f t="shared" si="11"/>
        <v>-0.0999999999999996</v>
      </c>
      <c r="H21" s="10">
        <v>14.3</v>
      </c>
      <c r="I21" s="18">
        <v>14.6</v>
      </c>
      <c r="J21" s="68">
        <f t="shared" si="12"/>
        <v>-0.299999999999999</v>
      </c>
      <c r="K21" s="10">
        <v>14.8</v>
      </c>
      <c r="L21" s="18">
        <v>14.6</v>
      </c>
      <c r="M21" s="98">
        <f t="shared" si="13"/>
        <v>0.200000000000001</v>
      </c>
      <c r="AD21" s="114"/>
    </row>
    <row r="22" s="57" customFormat="1" ht="14.25" spans="1:30">
      <c r="A22" s="65">
        <v>3</v>
      </c>
      <c r="B22" s="10">
        <v>15.7</v>
      </c>
      <c r="C22" s="71">
        <v>16</v>
      </c>
      <c r="D22" s="68">
        <f t="shared" si="10"/>
        <v>-0.300000000000001</v>
      </c>
      <c r="E22" s="72">
        <v>15.1</v>
      </c>
      <c r="F22" s="73">
        <v>15.1</v>
      </c>
      <c r="G22" s="68">
        <f t="shared" si="11"/>
        <v>0</v>
      </c>
      <c r="H22" s="10">
        <v>15.1</v>
      </c>
      <c r="I22" s="18">
        <v>14.7</v>
      </c>
      <c r="J22" s="68">
        <f t="shared" si="12"/>
        <v>0.4</v>
      </c>
      <c r="K22" s="10">
        <v>14.8</v>
      </c>
      <c r="L22" s="18">
        <v>14.6</v>
      </c>
      <c r="M22" s="98">
        <f t="shared" si="13"/>
        <v>0.200000000000001</v>
      </c>
      <c r="AD22" s="114"/>
    </row>
    <row r="23" s="57" customFormat="1" ht="14.25" spans="1:30">
      <c r="A23" s="65">
        <v>4</v>
      </c>
      <c r="B23" s="10">
        <v>15</v>
      </c>
      <c r="C23" s="71">
        <v>15.6</v>
      </c>
      <c r="D23" s="68">
        <f t="shared" si="10"/>
        <v>-0.6</v>
      </c>
      <c r="E23" s="72">
        <v>15</v>
      </c>
      <c r="F23" s="73">
        <v>15</v>
      </c>
      <c r="G23" s="68">
        <f t="shared" si="11"/>
        <v>0</v>
      </c>
      <c r="H23" s="10">
        <v>14.3</v>
      </c>
      <c r="I23" s="18">
        <v>14.5</v>
      </c>
      <c r="J23" s="68">
        <f t="shared" si="12"/>
        <v>-0.199999999999999</v>
      </c>
      <c r="K23" s="10">
        <v>14.5</v>
      </c>
      <c r="L23" s="18">
        <v>14.6</v>
      </c>
      <c r="M23" s="98">
        <f t="shared" si="13"/>
        <v>-0.0999999999999996</v>
      </c>
      <c r="AD23" s="114"/>
    </row>
    <row r="24" s="57" customFormat="1" ht="14.25" spans="1:30">
      <c r="A24" s="65">
        <v>5</v>
      </c>
      <c r="B24" s="10">
        <v>14.9</v>
      </c>
      <c r="C24" s="71">
        <v>15.6</v>
      </c>
      <c r="D24" s="68">
        <f t="shared" si="10"/>
        <v>-0.699999999999999</v>
      </c>
      <c r="E24" s="72">
        <v>15.1</v>
      </c>
      <c r="F24" s="73">
        <v>15</v>
      </c>
      <c r="G24" s="68">
        <f t="shared" si="11"/>
        <v>0.0999999999999996</v>
      </c>
      <c r="H24" s="10">
        <v>14.9</v>
      </c>
      <c r="I24" s="18">
        <v>14.8</v>
      </c>
      <c r="J24" s="68">
        <f t="shared" si="12"/>
        <v>0.0999999999999996</v>
      </c>
      <c r="K24" s="10">
        <v>14.5</v>
      </c>
      <c r="L24" s="18">
        <v>14.6</v>
      </c>
      <c r="M24" s="98">
        <f t="shared" si="13"/>
        <v>-0.0999999999999996</v>
      </c>
      <c r="AA24" s="114"/>
      <c r="AD24" s="114"/>
    </row>
    <row r="25" s="57" customFormat="1" ht="14.25" spans="1:30">
      <c r="A25" s="65">
        <v>6</v>
      </c>
      <c r="B25" s="72">
        <v>14.2</v>
      </c>
      <c r="C25" s="73">
        <v>14.6</v>
      </c>
      <c r="D25" s="68">
        <f t="shared" si="10"/>
        <v>-0.4</v>
      </c>
      <c r="E25" s="72">
        <v>15.1</v>
      </c>
      <c r="F25" s="73">
        <v>15</v>
      </c>
      <c r="G25" s="68">
        <f t="shared" si="11"/>
        <v>0.0999999999999996</v>
      </c>
      <c r="H25" s="10">
        <v>14.4</v>
      </c>
      <c r="I25" s="18">
        <v>14.7</v>
      </c>
      <c r="J25" s="68">
        <f t="shared" si="12"/>
        <v>-0.299999999999999</v>
      </c>
      <c r="K25" s="10">
        <v>14.6</v>
      </c>
      <c r="L25" s="18">
        <v>14.6</v>
      </c>
      <c r="M25" s="98">
        <f t="shared" si="13"/>
        <v>0</v>
      </c>
      <c r="AD25" s="114"/>
    </row>
    <row r="26" s="57" customFormat="1" ht="12.75" spans="1:30">
      <c r="A26" s="74" t="s">
        <v>223</v>
      </c>
      <c r="B26" s="75">
        <f t="shared" ref="B26:M26" si="14">AVERAGE(B20:B25)</f>
        <v>15.0166666666667</v>
      </c>
      <c r="C26" s="75">
        <f t="shared" si="14"/>
        <v>15.5</v>
      </c>
      <c r="D26" s="75">
        <f t="shared" si="14"/>
        <v>-0.483333333333333</v>
      </c>
      <c r="E26" s="75">
        <f t="shared" si="14"/>
        <v>15.0666666666667</v>
      </c>
      <c r="F26" s="75">
        <f t="shared" si="14"/>
        <v>15.0333333333333</v>
      </c>
      <c r="G26" s="76">
        <f t="shared" si="14"/>
        <v>0.0333333333333332</v>
      </c>
      <c r="H26" s="77">
        <f t="shared" si="14"/>
        <v>14.5666666666667</v>
      </c>
      <c r="I26" s="77">
        <f t="shared" si="14"/>
        <v>14.65</v>
      </c>
      <c r="J26" s="77">
        <f t="shared" si="14"/>
        <v>-0.0833333333333327</v>
      </c>
      <c r="K26" s="75">
        <f t="shared" si="14"/>
        <v>14.6666666666667</v>
      </c>
      <c r="L26" s="75">
        <f t="shared" si="14"/>
        <v>14.6</v>
      </c>
      <c r="M26" s="75">
        <f t="shared" si="14"/>
        <v>0.0666666666666673</v>
      </c>
      <c r="AD26" s="114"/>
    </row>
    <row r="27" s="57" customFormat="1" ht="12.75" spans="1:30">
      <c r="A27" s="74" t="s">
        <v>8</v>
      </c>
      <c r="B27" s="75">
        <f>C26-B26</f>
        <v>0.483333333333333</v>
      </c>
      <c r="C27" s="78"/>
      <c r="D27" s="78"/>
      <c r="E27" s="75">
        <f>F26-E26</f>
        <v>-0.0333333333333314</v>
      </c>
      <c r="F27" s="78"/>
      <c r="G27" s="78"/>
      <c r="H27" s="77">
        <f>I26-H26</f>
        <v>0.0833333333333304</v>
      </c>
      <c r="I27" s="78"/>
      <c r="J27" s="78"/>
      <c r="K27" s="75">
        <f>L26-K26</f>
        <v>-0.0666666666666664</v>
      </c>
      <c r="L27" s="78"/>
      <c r="M27" s="78"/>
      <c r="AD27" s="114"/>
    </row>
    <row r="28" s="57" customFormat="1" ht="12.75" spans="1:30">
      <c r="A28" s="74" t="s">
        <v>9</v>
      </c>
      <c r="B28" s="80">
        <f>B27/B26</f>
        <v>0.0321864594894561</v>
      </c>
      <c r="C28" s="78"/>
      <c r="D28" s="78"/>
      <c r="E28" s="80">
        <f>E27/E26</f>
        <v>-0.00221238938053085</v>
      </c>
      <c r="F28" s="78"/>
      <c r="G28" s="78"/>
      <c r="H28" s="77">
        <f>H27/H26</f>
        <v>0.0057208237986268</v>
      </c>
      <c r="I28" s="78"/>
      <c r="J28" s="78"/>
      <c r="K28" s="80">
        <f>K27/K26</f>
        <v>-0.00454545454545453</v>
      </c>
      <c r="L28" s="78"/>
      <c r="M28" s="78"/>
      <c r="AD28" s="114"/>
    </row>
    <row r="29" s="57" customFormat="1" ht="24" spans="1:30">
      <c r="A29" s="81" t="s">
        <v>224</v>
      </c>
      <c r="B29" s="75">
        <f>ABS(D26)</f>
        <v>0.483333333333333</v>
      </c>
      <c r="C29" s="78"/>
      <c r="D29" s="78"/>
      <c r="E29" s="75">
        <f>ABS(G26)</f>
        <v>0.0333333333333332</v>
      </c>
      <c r="F29" s="78"/>
      <c r="G29" s="78"/>
      <c r="H29" s="77">
        <f>ABS(J26)</f>
        <v>0.0833333333333327</v>
      </c>
      <c r="I29" s="78"/>
      <c r="J29" s="78"/>
      <c r="K29" s="75">
        <f>ABS(M26)</f>
        <v>0.0666666666666673</v>
      </c>
      <c r="L29" s="78"/>
      <c r="M29" s="78"/>
      <c r="AD29" s="114"/>
    </row>
    <row r="30" s="57" customFormat="1" ht="12.75" spans="1:30">
      <c r="A30" s="74" t="s">
        <v>225</v>
      </c>
      <c r="B30" s="75">
        <f>STDEV(D20:D25)</f>
        <v>0.147196014438797</v>
      </c>
      <c r="C30" s="78"/>
      <c r="D30" s="78"/>
      <c r="E30" s="75">
        <f>STDEV(G20:G25)</f>
        <v>0.0816496580927723</v>
      </c>
      <c r="F30" s="78"/>
      <c r="G30" s="78"/>
      <c r="H30" s="77">
        <f>STDEV(J20:J25)</f>
        <v>0.278687399547713</v>
      </c>
      <c r="I30" s="78"/>
      <c r="J30" s="78"/>
      <c r="K30" s="75">
        <f>STDEV(M20:M25)</f>
        <v>0.150554530541817</v>
      </c>
      <c r="L30" s="78"/>
      <c r="M30" s="78"/>
      <c r="AD30" s="114"/>
    </row>
    <row r="31" s="57" customFormat="1" ht="12.75" spans="1:30">
      <c r="A31" s="74" t="s">
        <v>235</v>
      </c>
      <c r="B31" s="75">
        <f>2.447*B30/SQRT(6)</f>
        <v>0.147046399517673</v>
      </c>
      <c r="C31" s="78"/>
      <c r="D31" s="78"/>
      <c r="E31" s="76">
        <f>2.447*E30/SQRT(6)</f>
        <v>0.0815666666666664</v>
      </c>
      <c r="F31" s="78"/>
      <c r="G31" s="78"/>
      <c r="H31" s="77">
        <f>2.447*H30/SQRT(6)</f>
        <v>0.278404132412657</v>
      </c>
      <c r="I31" s="78"/>
      <c r="J31" s="78"/>
      <c r="K31" s="75">
        <f>2.447*K30/SQRT(6)</f>
        <v>0.150401501913305</v>
      </c>
      <c r="L31" s="78"/>
      <c r="M31" s="78"/>
      <c r="AD31" s="114"/>
    </row>
    <row r="32" s="57" customFormat="1" ht="12.75" spans="1:30">
      <c r="A32" s="82" t="s">
        <v>229</v>
      </c>
      <c r="B32" s="83">
        <f>(B31+ABS(D26))/B26</f>
        <v>0.0419786725538961</v>
      </c>
      <c r="C32" s="78"/>
      <c r="D32" s="78"/>
      <c r="E32" s="83">
        <f>(E31+ABS(G26))/E26</f>
        <v>0.00762610619469024</v>
      </c>
      <c r="F32" s="78"/>
      <c r="G32" s="78"/>
      <c r="H32" s="83">
        <f>(H31+ABS(J26))/H26</f>
        <v>0.0248332356347361</v>
      </c>
      <c r="I32" s="78"/>
      <c r="J32" s="78"/>
      <c r="K32" s="83">
        <f>(K31+ABS(M26))/K26</f>
        <v>0.0148001024031799</v>
      </c>
      <c r="L32" s="78"/>
      <c r="M32" s="78"/>
      <c r="AD32" s="114"/>
    </row>
    <row r="33" s="57" customFormat="1" ht="12.75" spans="1:30">
      <c r="A33" s="84"/>
      <c r="AD33" s="114"/>
    </row>
    <row r="34" s="57" customFormat="1" ht="12.75" spans="1:13">
      <c r="A34" s="85" t="s">
        <v>236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106"/>
    </row>
    <row r="35" s="57" customFormat="1" ht="12.75" spans="1:13">
      <c r="A35" s="87" t="s">
        <v>5</v>
      </c>
      <c r="B35" s="88">
        <v>5</v>
      </c>
      <c r="C35" s="88">
        <v>6</v>
      </c>
      <c r="D35" s="88">
        <v>7</v>
      </c>
      <c r="E35" s="88">
        <v>8</v>
      </c>
      <c r="F35" s="88">
        <v>9</v>
      </c>
      <c r="G35" s="88">
        <v>10</v>
      </c>
      <c r="H35" s="88">
        <v>11</v>
      </c>
      <c r="I35" s="88">
        <v>12</v>
      </c>
      <c r="J35" s="88">
        <v>13</v>
      </c>
      <c r="K35" s="88">
        <v>14</v>
      </c>
      <c r="L35" s="88">
        <v>15</v>
      </c>
      <c r="M35" s="88">
        <v>16</v>
      </c>
    </row>
    <row r="36" s="57" customFormat="1" ht="12.75" spans="1:13">
      <c r="A36" s="87" t="s">
        <v>237</v>
      </c>
      <c r="B36" s="88">
        <v>2.571</v>
      </c>
      <c r="C36" s="88">
        <v>2.447</v>
      </c>
      <c r="D36" s="88">
        <v>2.365</v>
      </c>
      <c r="E36" s="88">
        <v>2.306</v>
      </c>
      <c r="F36" s="88">
        <v>2.262</v>
      </c>
      <c r="G36" s="88">
        <v>2.228</v>
      </c>
      <c r="H36" s="88">
        <v>2.201</v>
      </c>
      <c r="I36" s="88">
        <v>1.179</v>
      </c>
      <c r="J36" s="88">
        <v>2.16</v>
      </c>
      <c r="K36" s="88">
        <v>2.145</v>
      </c>
      <c r="L36" s="88">
        <v>2.131</v>
      </c>
      <c r="M36" s="88">
        <v>2.12</v>
      </c>
    </row>
    <row r="37" s="57" customFormat="1" ht="12.75" spans="16:16">
      <c r="P37" s="90"/>
    </row>
    <row r="38" s="57" customFormat="1" ht="12.75"/>
    <row r="39" s="57" customFormat="1" ht="12.75"/>
    <row r="40" s="57" customFormat="1" ht="12.75"/>
    <row r="41" s="57" customFormat="1" ht="12.75"/>
    <row r="42" s="57" customFormat="1" ht="12.75" spans="28:28">
      <c r="AB42" s="114"/>
    </row>
    <row r="43" s="57" customFormat="1" ht="12.75" spans="28:28">
      <c r="AB43" s="114"/>
    </row>
    <row r="44" s="57" customFormat="1" ht="12.75" spans="28:28">
      <c r="AB44" s="114"/>
    </row>
    <row r="45" s="57" customFormat="1" ht="12.75" spans="28:28">
      <c r="AB45" s="114"/>
    </row>
    <row r="46" s="57" customFormat="1" ht="12.75" spans="28:28">
      <c r="AB46" s="114"/>
    </row>
    <row r="47" s="57" customFormat="1" ht="12.75" spans="28:28">
      <c r="AB47" s="114"/>
    </row>
    <row r="48" s="57" customFormat="1" ht="12.75" spans="28:28">
      <c r="AB48" s="114"/>
    </row>
    <row r="49" s="57" customFormat="1" ht="12.75" spans="28:28">
      <c r="AB49" s="114"/>
    </row>
    <row r="50" s="57" customFormat="1" ht="12.75" spans="28:28">
      <c r="AB50" s="114"/>
    </row>
    <row r="51" s="57" customFormat="1" ht="12.75" spans="28:28">
      <c r="AB51" s="114"/>
    </row>
    <row r="52" s="57" customFormat="1" ht="12.75" spans="28:28">
      <c r="AB52" s="114"/>
    </row>
    <row r="53" s="57" customFormat="1" ht="12.75" spans="1:28">
      <c r="A53" s="84"/>
      <c r="AB53" s="114"/>
    </row>
    <row r="54" s="57" customFormat="1" ht="12.75" spans="1:28">
      <c r="A54" s="84"/>
      <c r="AB54" s="114"/>
    </row>
    <row r="55" s="57" customFormat="1" ht="12.75" spans="1:28">
      <c r="A55" s="84"/>
      <c r="AB55" s="114"/>
    </row>
    <row r="56" s="57" customFormat="1" ht="12.75" spans="1:28">
      <c r="A56" s="84"/>
      <c r="AB56" s="114"/>
    </row>
    <row r="57" s="57" customFormat="1" ht="12.75" spans="1:1">
      <c r="A57" s="84"/>
    </row>
    <row r="58" s="57" customFormat="1" ht="12.75" spans="1:1">
      <c r="A58" s="84"/>
    </row>
    <row r="59" s="57" customFormat="1" ht="12.75" spans="1:1">
      <c r="A59" s="84"/>
    </row>
    <row r="60" s="57" customFormat="1" ht="12.75" spans="1:1">
      <c r="A60" s="84"/>
    </row>
    <row r="61" s="57" customFormat="1" ht="12.75" spans="1:1">
      <c r="A61" s="84"/>
    </row>
    <row r="62" s="57" customFormat="1" ht="12.75" spans="1:1">
      <c r="A62" s="84"/>
    </row>
    <row r="63" s="57" customFormat="1" ht="12.75" spans="1:1">
      <c r="A63" s="84"/>
    </row>
    <row r="64" s="57" customFormat="1" ht="12.75" spans="1:1">
      <c r="A64" s="84"/>
    </row>
    <row r="65" s="57" customFormat="1" ht="12.75" spans="1:1">
      <c r="A65" s="84"/>
    </row>
    <row r="66" s="57" customFormat="1" ht="12.75" spans="1:1">
      <c r="A66" s="84"/>
    </row>
    <row r="67" s="57" customFormat="1" ht="12.75" spans="1:1">
      <c r="A67" s="84"/>
    </row>
    <row r="68" s="57" customFormat="1" ht="12.75" spans="1:1">
      <c r="A68" s="84"/>
    </row>
    <row r="69" s="57" customFormat="1" ht="12.75" spans="1:1">
      <c r="A69" s="84"/>
    </row>
    <row r="70" s="57" customFormat="1" ht="12.75" spans="1:1">
      <c r="A70" s="84"/>
    </row>
    <row r="71" s="57" customFormat="1" ht="12.75" spans="1:1">
      <c r="A71" s="84"/>
    </row>
    <row r="72" s="57" customFormat="1" ht="12.75" spans="1:1">
      <c r="A72" s="84"/>
    </row>
    <row r="73" s="57" customFormat="1" ht="12.75" spans="1:1">
      <c r="A73" s="84"/>
    </row>
    <row r="74" s="57" customFormat="1" ht="12.75" spans="1:1">
      <c r="A74" s="84"/>
    </row>
    <row r="75" s="57" customFormat="1" ht="12.75" spans="1:1">
      <c r="A75" s="84"/>
    </row>
    <row r="76" s="57" customFormat="1" ht="12.75" spans="1:1">
      <c r="A76" s="84"/>
    </row>
    <row r="77" s="57" customFormat="1" ht="12.75" spans="1:1">
      <c r="A77" s="84"/>
    </row>
    <row r="78" s="57" customFormat="1" ht="12.75" spans="1:1">
      <c r="A78" s="84"/>
    </row>
    <row r="79" s="57" customFormat="1" ht="12.75" spans="1:1">
      <c r="A79" s="84"/>
    </row>
    <row r="80" s="57" customFormat="1" ht="12.75" spans="1:1">
      <c r="A80" s="84"/>
    </row>
    <row r="81" s="57" customFormat="1" ht="12.75" spans="1:1">
      <c r="A81" s="84"/>
    </row>
  </sheetData>
  <mergeCells count="16">
    <mergeCell ref="A34:M34"/>
    <mergeCell ref="A1:A2"/>
    <mergeCell ref="A17:A18"/>
    <mergeCell ref="O1:O2"/>
    <mergeCell ref="B1:D2"/>
    <mergeCell ref="E1:G2"/>
    <mergeCell ref="H1:J2"/>
    <mergeCell ref="K1:M2"/>
    <mergeCell ref="B17:D18"/>
    <mergeCell ref="E17:G18"/>
    <mergeCell ref="H17:J18"/>
    <mergeCell ref="K17:M18"/>
    <mergeCell ref="P1:R2"/>
    <mergeCell ref="S1:U2"/>
    <mergeCell ref="V1:X2"/>
    <mergeCell ref="Y1:AA2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B24" sqref="B24:K24"/>
    </sheetView>
  </sheetViews>
  <sheetFormatPr defaultColWidth="8.89166666666667" defaultRowHeight="13.5"/>
  <cols>
    <col min="2" max="2" width="15.775" customWidth="1"/>
    <col min="3" max="3" width="13.5583333333333" customWidth="1"/>
    <col min="4" max="4" width="10.3333333333333" customWidth="1"/>
    <col min="7" max="7" width="12.775" customWidth="1"/>
    <col min="8" max="8" width="14.1083333333333" customWidth="1"/>
    <col min="9" max="9" width="10.3333333333333" customWidth="1"/>
  </cols>
  <sheetData>
    <row r="1" ht="38" customHeight="1" spans="1:9">
      <c r="A1" s="44" t="s">
        <v>238</v>
      </c>
      <c r="B1" s="45"/>
      <c r="C1" s="45"/>
      <c r="D1" s="45"/>
      <c r="F1" s="44" t="s">
        <v>239</v>
      </c>
      <c r="G1" s="45"/>
      <c r="H1" s="45"/>
      <c r="I1" s="45"/>
    </row>
    <row r="2" ht="31" customHeight="1" spans="1:9">
      <c r="A2" s="46"/>
      <c r="B2" s="47" t="s">
        <v>240</v>
      </c>
      <c r="C2" s="48">
        <f>(B10-D5)/D5*100</f>
        <v>1.34003350083752</v>
      </c>
      <c r="D2" s="46"/>
      <c r="F2" s="46"/>
      <c r="G2" s="47" t="s">
        <v>240</v>
      </c>
      <c r="H2" s="48">
        <f>(G10-I5)/I8*100</f>
        <v>2.80701754385964</v>
      </c>
      <c r="I2" s="46"/>
    </row>
    <row r="3" spans="1:9">
      <c r="A3" s="49" t="s">
        <v>241</v>
      </c>
      <c r="B3" s="49" t="s">
        <v>10</v>
      </c>
      <c r="C3" s="46"/>
      <c r="D3" s="46"/>
      <c r="F3" s="49" t="s">
        <v>241</v>
      </c>
      <c r="G3" s="49" t="s">
        <v>10</v>
      </c>
      <c r="H3" s="46"/>
      <c r="I3" s="46"/>
    </row>
    <row r="4" spans="1:9">
      <c r="A4" s="49">
        <v>1</v>
      </c>
      <c r="B4" s="50">
        <v>201</v>
      </c>
      <c r="C4" s="46"/>
      <c r="D4" s="46" t="s">
        <v>242</v>
      </c>
      <c r="F4" s="49">
        <v>1</v>
      </c>
      <c r="G4" s="50">
        <v>201</v>
      </c>
      <c r="H4" s="46"/>
      <c r="I4" s="46" t="s">
        <v>242</v>
      </c>
    </row>
    <row r="5" spans="1:9">
      <c r="A5" s="49">
        <v>2</v>
      </c>
      <c r="B5" s="50">
        <v>202</v>
      </c>
      <c r="C5" s="46"/>
      <c r="D5" s="51">
        <v>199</v>
      </c>
      <c r="F5" s="49">
        <v>2</v>
      </c>
      <c r="G5" s="50">
        <v>202</v>
      </c>
      <c r="H5" s="46"/>
      <c r="I5" s="51">
        <v>199</v>
      </c>
    </row>
    <row r="6" spans="1:9">
      <c r="A6" s="49">
        <v>3</v>
      </c>
      <c r="B6" s="50">
        <v>202</v>
      </c>
      <c r="C6" s="46"/>
      <c r="D6" s="46"/>
      <c r="F6" s="49">
        <v>3</v>
      </c>
      <c r="G6" s="50">
        <v>202</v>
      </c>
      <c r="H6" s="46"/>
      <c r="I6" s="46"/>
    </row>
    <row r="7" spans="1:9">
      <c r="A7" s="49">
        <v>4</v>
      </c>
      <c r="B7" s="50">
        <v>202</v>
      </c>
      <c r="C7" s="46"/>
      <c r="D7" s="46"/>
      <c r="F7" s="49">
        <v>4</v>
      </c>
      <c r="G7" s="50">
        <v>202</v>
      </c>
      <c r="H7" s="46"/>
      <c r="I7" s="46" t="s">
        <v>243</v>
      </c>
    </row>
    <row r="8" spans="1:9">
      <c r="A8" s="49">
        <v>5</v>
      </c>
      <c r="B8" s="50">
        <v>202</v>
      </c>
      <c r="C8" s="46"/>
      <c r="D8" s="46"/>
      <c r="F8" s="49">
        <v>5</v>
      </c>
      <c r="G8" s="50">
        <v>202</v>
      </c>
      <c r="H8" s="46"/>
      <c r="I8" s="51">
        <v>95</v>
      </c>
    </row>
    <row r="9" spans="1:9">
      <c r="A9" s="49">
        <v>6</v>
      </c>
      <c r="B9" s="50">
        <v>201</v>
      </c>
      <c r="C9" s="46"/>
      <c r="D9" s="46"/>
      <c r="F9" s="49">
        <v>6</v>
      </c>
      <c r="G9" s="50">
        <v>201</v>
      </c>
      <c r="H9" s="46"/>
      <c r="I9" s="46"/>
    </row>
    <row r="10" spans="1:9">
      <c r="A10" s="46" t="s">
        <v>24</v>
      </c>
      <c r="B10" s="51">
        <f>AVERAGE(B4:B9)</f>
        <v>201.666666666667</v>
      </c>
      <c r="C10" s="46"/>
      <c r="D10" s="46"/>
      <c r="F10" s="46" t="s">
        <v>24</v>
      </c>
      <c r="G10" s="51">
        <f>AVERAGE(G4:G9)</f>
        <v>201.666666666667</v>
      </c>
      <c r="H10" s="46"/>
      <c r="I10" s="46"/>
    </row>
    <row r="12" ht="24" customHeight="1" spans="1:9">
      <c r="A12" s="46"/>
      <c r="B12" s="47" t="s">
        <v>240</v>
      </c>
      <c r="C12" s="48">
        <f>(B17-D15)/D15*100</f>
        <v>0.50251256281407</v>
      </c>
      <c r="D12" s="46"/>
      <c r="F12" s="46"/>
      <c r="G12" s="47" t="s">
        <v>240</v>
      </c>
      <c r="H12" s="48">
        <f>(G17-I15)/I17*100</f>
        <v>2.80701754385964</v>
      </c>
      <c r="I12" s="46"/>
    </row>
    <row r="13" ht="14.25" spans="1:9">
      <c r="A13" s="49" t="s">
        <v>241</v>
      </c>
      <c r="B13" s="49" t="s">
        <v>10</v>
      </c>
      <c r="C13" s="46"/>
      <c r="D13" s="46"/>
      <c r="F13" s="49" t="s">
        <v>241</v>
      </c>
      <c r="G13" s="49" t="s">
        <v>10</v>
      </c>
      <c r="H13" s="46"/>
      <c r="I13" s="46"/>
    </row>
    <row r="14" ht="15" spans="1:9">
      <c r="A14" s="49">
        <v>1</v>
      </c>
      <c r="B14" s="52">
        <v>200</v>
      </c>
      <c r="C14" s="46"/>
      <c r="D14" s="46" t="s">
        <v>242</v>
      </c>
      <c r="F14" s="49">
        <v>1</v>
      </c>
      <c r="G14" s="50">
        <v>201</v>
      </c>
      <c r="H14" s="46"/>
      <c r="I14" s="46" t="s">
        <v>242</v>
      </c>
    </row>
    <row r="15" ht="14.25" spans="1:9">
      <c r="A15" s="49">
        <v>2</v>
      </c>
      <c r="B15" s="53">
        <v>200</v>
      </c>
      <c r="C15" s="46"/>
      <c r="D15" s="51">
        <v>199</v>
      </c>
      <c r="F15" s="49">
        <v>2</v>
      </c>
      <c r="G15" s="50">
        <v>202</v>
      </c>
      <c r="H15" s="46"/>
      <c r="I15" s="51">
        <v>199</v>
      </c>
    </row>
    <row r="16" ht="14.25" spans="1:9">
      <c r="A16" s="49">
        <v>3</v>
      </c>
      <c r="B16" s="54">
        <v>200</v>
      </c>
      <c r="C16" s="46"/>
      <c r="D16" s="46"/>
      <c r="F16" s="49">
        <v>3</v>
      </c>
      <c r="G16" s="50">
        <v>202</v>
      </c>
      <c r="H16" s="46"/>
      <c r="I16" s="46" t="s">
        <v>243</v>
      </c>
    </row>
    <row r="17" ht="14.25" spans="1:9">
      <c r="A17" s="46" t="s">
        <v>24</v>
      </c>
      <c r="B17" s="51">
        <f>AVERAGE(B14:B16)</f>
        <v>200</v>
      </c>
      <c r="C17" s="46"/>
      <c r="D17" s="46"/>
      <c r="F17" s="46" t="s">
        <v>24</v>
      </c>
      <c r="G17" s="51">
        <f>AVERAGE(G14:G16)</f>
        <v>201.666666666667</v>
      </c>
      <c r="H17" s="46"/>
      <c r="I17" s="51">
        <v>95</v>
      </c>
    </row>
    <row r="19" ht="26" customHeight="1" spans="1:9">
      <c r="A19" s="46"/>
      <c r="B19" s="47" t="s">
        <v>240</v>
      </c>
      <c r="C19" s="48">
        <f>(B23-D22)/D22*100</f>
        <v>0.326797385620915</v>
      </c>
      <c r="D19" s="46"/>
      <c r="F19" s="46"/>
      <c r="G19" s="47" t="s">
        <v>240</v>
      </c>
      <c r="H19" s="48">
        <f>(G23-I22)/I23*100</f>
        <v>2.63157894736842</v>
      </c>
      <c r="I19" s="46"/>
    </row>
    <row r="20" ht="14.25" spans="1:9">
      <c r="A20" s="49" t="s">
        <v>241</v>
      </c>
      <c r="B20" s="49" t="s">
        <v>10</v>
      </c>
      <c r="C20" s="46"/>
      <c r="D20" s="46"/>
      <c r="F20" s="49" t="s">
        <v>241</v>
      </c>
      <c r="G20" s="49" t="s">
        <v>10</v>
      </c>
      <c r="H20" s="46"/>
      <c r="I20" s="46"/>
    </row>
    <row r="21" ht="15" spans="1:9">
      <c r="A21" s="49">
        <v>1</v>
      </c>
      <c r="B21" s="55">
        <v>307</v>
      </c>
      <c r="C21" s="46"/>
      <c r="D21" s="46" t="s">
        <v>242</v>
      </c>
      <c r="F21" s="49">
        <v>1</v>
      </c>
      <c r="G21" s="50">
        <v>201</v>
      </c>
      <c r="H21" s="46"/>
      <c r="I21" s="46"/>
    </row>
    <row r="22" ht="14.25" spans="1:9">
      <c r="A22" s="49">
        <v>2</v>
      </c>
      <c r="B22" s="56">
        <v>307</v>
      </c>
      <c r="C22" s="46"/>
      <c r="D22" s="51">
        <v>306</v>
      </c>
      <c r="F22" s="49">
        <v>2</v>
      </c>
      <c r="G22" s="50">
        <v>202</v>
      </c>
      <c r="H22" s="46" t="s">
        <v>242</v>
      </c>
      <c r="I22" s="51">
        <v>199</v>
      </c>
    </row>
    <row r="23" ht="14.25" spans="1:9">
      <c r="A23" s="46" t="s">
        <v>24</v>
      </c>
      <c r="B23" s="51">
        <f>AVERAGE(B21:B22)</f>
        <v>307</v>
      </c>
      <c r="C23" s="46"/>
      <c r="D23" s="46"/>
      <c r="F23" s="46" t="s">
        <v>24</v>
      </c>
      <c r="G23" s="51">
        <f>AVERAGE(G21:G22)</f>
        <v>201.5</v>
      </c>
      <c r="H23" s="46" t="s">
        <v>243</v>
      </c>
      <c r="I23" s="51">
        <v>95</v>
      </c>
    </row>
  </sheetData>
  <mergeCells count="2">
    <mergeCell ref="A1:D1"/>
    <mergeCell ref="F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I4" sqref="I4"/>
    </sheetView>
  </sheetViews>
  <sheetFormatPr defaultColWidth="9" defaultRowHeight="13.5"/>
  <cols>
    <col min="2" max="2" width="15.25" customWidth="1"/>
    <col min="3" max="3" width="16.1333333333333" customWidth="1"/>
    <col min="5" max="5" width="14.6333333333333" customWidth="1"/>
    <col min="6" max="6" width="17.8833333333333" customWidth="1"/>
    <col min="7" max="9" width="12.8916666666667"/>
  </cols>
  <sheetData>
    <row r="1" spans="2:9">
      <c r="B1" t="s">
        <v>244</v>
      </c>
      <c r="E1" s="29"/>
      <c r="F1" s="30"/>
      <c r="G1" s="30"/>
      <c r="H1" s="30"/>
      <c r="I1" s="30"/>
    </row>
    <row r="2" ht="14.25" spans="2:10">
      <c r="B2" t="s">
        <v>10</v>
      </c>
      <c r="C2" s="31" t="s">
        <v>245</v>
      </c>
      <c r="E2" s="32" t="s">
        <v>246</v>
      </c>
      <c r="F2" s="33" t="s">
        <v>247</v>
      </c>
      <c r="G2" t="s">
        <v>248</v>
      </c>
      <c r="H2" t="s">
        <v>249</v>
      </c>
      <c r="I2" s="42" t="s">
        <v>250</v>
      </c>
      <c r="J2" s="33"/>
    </row>
    <row r="3" ht="15" spans="1:10">
      <c r="A3">
        <v>1</v>
      </c>
      <c r="B3" s="34">
        <v>5.75</v>
      </c>
      <c r="C3" s="35">
        <v>6.35</v>
      </c>
      <c r="E3" s="36">
        <f>B3-C3</f>
        <v>-0.6</v>
      </c>
      <c r="F3" s="37">
        <v>2.306</v>
      </c>
      <c r="G3" s="30">
        <f>STDEV(E3:E11)</f>
        <v>0.269603618505225</v>
      </c>
      <c r="H3" s="30">
        <f>POWER(9,0.5)</f>
        <v>3</v>
      </c>
      <c r="I3" s="43">
        <f>F3*G3/H3</f>
        <v>0.207235314757683</v>
      </c>
      <c r="J3" s="33"/>
    </row>
    <row r="4" ht="14.25" spans="1:5">
      <c r="A4">
        <v>2</v>
      </c>
      <c r="B4" s="38">
        <v>4.28</v>
      </c>
      <c r="C4" s="39">
        <v>5.37</v>
      </c>
      <c r="E4" s="36">
        <f t="shared" ref="E3:E11" si="0">B4-C4</f>
        <v>-1.09</v>
      </c>
    </row>
    <row r="5" ht="14.25" spans="1:5">
      <c r="A5">
        <v>3</v>
      </c>
      <c r="B5" s="38">
        <v>5.72</v>
      </c>
      <c r="C5" s="39">
        <v>6.38</v>
      </c>
      <c r="E5" s="36">
        <f t="shared" si="0"/>
        <v>-0.66</v>
      </c>
    </row>
    <row r="6" ht="14.25" spans="1:5">
      <c r="A6">
        <v>4</v>
      </c>
      <c r="B6" s="38">
        <v>6.04</v>
      </c>
      <c r="C6" s="39">
        <v>6.2</v>
      </c>
      <c r="E6" s="36">
        <f t="shared" si="0"/>
        <v>-0.16</v>
      </c>
    </row>
    <row r="7" ht="14.25" spans="1:5">
      <c r="A7">
        <v>5</v>
      </c>
      <c r="B7" s="38">
        <v>5.94</v>
      </c>
      <c r="C7" s="39">
        <v>6.24</v>
      </c>
      <c r="E7" s="36">
        <f t="shared" si="0"/>
        <v>-0.3</v>
      </c>
    </row>
    <row r="8" ht="14.25" spans="1:5">
      <c r="A8">
        <v>6</v>
      </c>
      <c r="B8" s="38">
        <v>4.48</v>
      </c>
      <c r="C8" s="39">
        <v>5.2</v>
      </c>
      <c r="E8" s="36">
        <f t="shared" si="0"/>
        <v>-0.72</v>
      </c>
    </row>
    <row r="9" ht="14.25" spans="1:5">
      <c r="A9">
        <v>7</v>
      </c>
      <c r="B9" s="38">
        <v>5.9</v>
      </c>
      <c r="C9" s="39">
        <v>6.4</v>
      </c>
      <c r="E9" s="36">
        <f t="shared" si="0"/>
        <v>-0.5</v>
      </c>
    </row>
    <row r="10" ht="14.25" spans="1:5">
      <c r="A10">
        <v>8</v>
      </c>
      <c r="B10" s="38">
        <v>5.93</v>
      </c>
      <c r="C10" s="39">
        <v>6.46</v>
      </c>
      <c r="E10" s="36">
        <f t="shared" si="0"/>
        <v>-0.53</v>
      </c>
    </row>
    <row r="11" ht="14.25" spans="1:5">
      <c r="A11">
        <v>9</v>
      </c>
      <c r="B11" s="40">
        <v>5.85</v>
      </c>
      <c r="C11" s="41">
        <v>6.23</v>
      </c>
      <c r="E11" s="36">
        <f t="shared" si="0"/>
        <v>-0.380000000000001</v>
      </c>
    </row>
    <row r="12" ht="14.25" spans="1:5">
      <c r="A12" t="s">
        <v>24</v>
      </c>
      <c r="C12" s="31">
        <f>AVERAGE(C3:C11)</f>
        <v>6.09222222222222</v>
      </c>
      <c r="E12" s="36">
        <f>AVERAGE(E3:E11)</f>
        <v>-0.548888888888889</v>
      </c>
    </row>
    <row r="14" spans="1:2">
      <c r="A14" t="s">
        <v>251</v>
      </c>
      <c r="B14">
        <f>(ABS(E12)+I3)/C12*100</f>
        <v>12.4113037257325</v>
      </c>
    </row>
    <row r="17" spans="2:9">
      <c r="B17" t="s">
        <v>244</v>
      </c>
      <c r="E17" s="29"/>
      <c r="F17" s="30"/>
      <c r="G17" s="30"/>
      <c r="H17" s="30"/>
      <c r="I17" s="30"/>
    </row>
    <row r="18" ht="14.25" spans="2:9">
      <c r="B18" t="s">
        <v>10</v>
      </c>
      <c r="C18" s="31" t="s">
        <v>245</v>
      </c>
      <c r="E18" s="32" t="s">
        <v>246</v>
      </c>
      <c r="F18" s="33" t="s">
        <v>247</v>
      </c>
      <c r="G18" t="s">
        <v>248</v>
      </c>
      <c r="H18" t="s">
        <v>249</v>
      </c>
      <c r="I18" s="42" t="s">
        <v>250</v>
      </c>
    </row>
    <row r="19" ht="15" spans="1:9">
      <c r="A19">
        <v>1</v>
      </c>
      <c r="B19" s="34">
        <v>18.31</v>
      </c>
      <c r="C19" s="35">
        <v>18.81</v>
      </c>
      <c r="E19" s="36">
        <f t="shared" ref="E19:E27" si="1">B19-C19</f>
        <v>-0.5</v>
      </c>
      <c r="F19" s="37">
        <v>2.571</v>
      </c>
      <c r="G19" s="30">
        <f>STDEV(E19:E24)</f>
        <v>0.0741395081361254</v>
      </c>
      <c r="H19" s="30">
        <f>POWER(6,0.5)</f>
        <v>2.44948974278318</v>
      </c>
      <c r="I19" s="43">
        <f>F19*G19/H19</f>
        <v>0.0778172988801329</v>
      </c>
    </row>
    <row r="20" ht="14.25" spans="1:5">
      <c r="A20">
        <v>2</v>
      </c>
      <c r="B20" s="38">
        <v>18.22</v>
      </c>
      <c r="C20" s="39">
        <v>18.63</v>
      </c>
      <c r="E20" s="36">
        <f t="shared" si="1"/>
        <v>-0.41</v>
      </c>
    </row>
    <row r="21" ht="14.25" spans="1:5">
      <c r="A21">
        <v>3</v>
      </c>
      <c r="B21" s="38">
        <v>18.57</v>
      </c>
      <c r="C21" s="39">
        <v>18.85</v>
      </c>
      <c r="E21" s="36">
        <f t="shared" si="1"/>
        <v>-0.280000000000001</v>
      </c>
    </row>
    <row r="22" ht="14.25" spans="1:5">
      <c r="A22">
        <v>4</v>
      </c>
      <c r="B22" s="38">
        <v>18.61</v>
      </c>
      <c r="C22" s="39">
        <v>19.06</v>
      </c>
      <c r="E22" s="36">
        <f t="shared" si="1"/>
        <v>-0.449999999999999</v>
      </c>
    </row>
    <row r="23" ht="14.25" spans="1:5">
      <c r="A23">
        <v>5</v>
      </c>
      <c r="B23" s="38">
        <v>18.23</v>
      </c>
      <c r="C23" s="39">
        <v>18.67</v>
      </c>
      <c r="E23" s="36">
        <f t="shared" si="1"/>
        <v>-0.440000000000001</v>
      </c>
    </row>
    <row r="24" ht="14.25" spans="1:5">
      <c r="A24">
        <v>6</v>
      </c>
      <c r="B24" s="40">
        <v>18.37</v>
      </c>
      <c r="C24" s="41">
        <v>18.8</v>
      </c>
      <c r="E24" s="36">
        <f t="shared" si="1"/>
        <v>-0.43</v>
      </c>
    </row>
    <row r="25" ht="14.25" spans="1:5">
      <c r="A25" t="s">
        <v>24</v>
      </c>
      <c r="B25" s="31">
        <f>AVERAGE(B19:B24)</f>
        <v>18.385</v>
      </c>
      <c r="C25" s="31">
        <f>AVERAGE(C19:C24)</f>
        <v>18.8033333333333</v>
      </c>
      <c r="E25" s="36">
        <f>AVERAGE(E19:E24)</f>
        <v>-0.418333333333334</v>
      </c>
    </row>
    <row r="27" spans="1:2">
      <c r="A27" t="s">
        <v>251</v>
      </c>
      <c r="B27">
        <f>(ABS(E25)+I19)/C25*100</f>
        <v>2.63863126509555</v>
      </c>
    </row>
  </sheetData>
  <pageMargins left="0.75" right="0.75" top="1" bottom="1" header="0.511805555555556" footer="0.511805555555556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selection activeCell="B22" sqref="B22:K24"/>
    </sheetView>
  </sheetViews>
  <sheetFormatPr defaultColWidth="9" defaultRowHeight="18" customHeight="1" outlineLevelCol="4"/>
  <cols>
    <col min="4" max="4" width="70.125" customWidth="1"/>
    <col min="5" max="5" width="51.75" customWidth="1"/>
  </cols>
  <sheetData>
    <row r="1" customHeight="1" spans="1:5">
      <c r="A1" s="1" t="s">
        <v>252</v>
      </c>
      <c r="B1" s="1"/>
      <c r="C1" s="1"/>
      <c r="D1" s="1"/>
      <c r="E1" s="1"/>
    </row>
    <row r="2" customHeight="1" spans="1:5">
      <c r="A2" s="2" t="s">
        <v>253</v>
      </c>
      <c r="B2" s="2" t="s">
        <v>254</v>
      </c>
      <c r="C2" s="2" t="s">
        <v>255</v>
      </c>
      <c r="D2" s="3" t="s">
        <v>256</v>
      </c>
      <c r="E2" s="4"/>
    </row>
    <row r="3" customHeight="1" spans="1:5">
      <c r="A3" s="5"/>
      <c r="B3" s="5"/>
      <c r="C3" s="5"/>
      <c r="D3" s="6" t="s">
        <v>257</v>
      </c>
      <c r="E3" s="6" t="s">
        <v>258</v>
      </c>
    </row>
    <row r="4" customHeight="1" spans="1:5">
      <c r="A4" s="7" t="s">
        <v>259</v>
      </c>
      <c r="B4" s="2" t="s">
        <v>260</v>
      </c>
      <c r="C4" s="2" t="s">
        <v>261</v>
      </c>
      <c r="D4" s="8" t="s">
        <v>262</v>
      </c>
      <c r="E4" s="9" t="s">
        <v>263</v>
      </c>
    </row>
    <row r="5" customHeight="1" spans="1:5">
      <c r="A5" s="10"/>
      <c r="B5" s="5"/>
      <c r="C5" s="5"/>
      <c r="D5" s="11" t="s">
        <v>264</v>
      </c>
      <c r="E5" s="12"/>
    </row>
    <row r="6" customHeight="1" spans="1:5">
      <c r="A6" s="7" t="s">
        <v>265</v>
      </c>
      <c r="B6" s="2" t="s">
        <v>266</v>
      </c>
      <c r="C6" s="2" t="s">
        <v>261</v>
      </c>
      <c r="D6" s="8" t="s">
        <v>262</v>
      </c>
      <c r="E6" s="9" t="s">
        <v>263</v>
      </c>
    </row>
    <row r="7" customHeight="1" spans="1:5">
      <c r="A7" s="10"/>
      <c r="B7" s="5"/>
      <c r="C7" s="5"/>
      <c r="D7" s="11" t="s">
        <v>264</v>
      </c>
      <c r="E7" s="12"/>
    </row>
    <row r="8" customHeight="1" spans="1:5">
      <c r="A8" s="7" t="s">
        <v>267</v>
      </c>
      <c r="B8" s="2" t="s">
        <v>268</v>
      </c>
      <c r="C8" s="2" t="s">
        <v>261</v>
      </c>
      <c r="D8" s="8" t="s">
        <v>262</v>
      </c>
      <c r="E8" s="9" t="s">
        <v>263</v>
      </c>
    </row>
    <row r="9" customHeight="1" spans="1:5">
      <c r="A9" s="10"/>
      <c r="B9" s="5"/>
      <c r="C9" s="5"/>
      <c r="D9" s="11" t="s">
        <v>264</v>
      </c>
      <c r="E9" s="12"/>
    </row>
    <row r="10" customHeight="1" spans="1:5">
      <c r="A10" s="7" t="s">
        <v>269</v>
      </c>
      <c r="B10" s="2" t="s">
        <v>270</v>
      </c>
      <c r="C10" s="2" t="s">
        <v>271</v>
      </c>
      <c r="D10" s="8" t="s">
        <v>262</v>
      </c>
      <c r="E10" s="9" t="s">
        <v>272</v>
      </c>
    </row>
    <row r="11" customHeight="1" spans="1:5">
      <c r="A11" s="10"/>
      <c r="B11" s="5"/>
      <c r="C11" s="5"/>
      <c r="D11" s="11" t="s">
        <v>273</v>
      </c>
      <c r="E11" s="12"/>
    </row>
    <row r="12" customHeight="1" spans="1:5">
      <c r="A12" s="7" t="s">
        <v>274</v>
      </c>
      <c r="B12" s="2" t="s">
        <v>275</v>
      </c>
      <c r="C12" s="2" t="s">
        <v>271</v>
      </c>
      <c r="D12" s="8" t="s">
        <v>262</v>
      </c>
      <c r="E12" s="9" t="s">
        <v>263</v>
      </c>
    </row>
    <row r="13" customHeight="1" spans="1:5">
      <c r="A13" s="10"/>
      <c r="B13" s="5"/>
      <c r="C13" s="5"/>
      <c r="D13" s="11" t="s">
        <v>276</v>
      </c>
      <c r="E13" s="12"/>
    </row>
    <row r="14" customHeight="1" spans="1:5">
      <c r="A14" s="7" t="s">
        <v>277</v>
      </c>
      <c r="B14" s="2" t="s">
        <v>278</v>
      </c>
      <c r="C14" s="2" t="s">
        <v>271</v>
      </c>
      <c r="D14" s="8" t="s">
        <v>262</v>
      </c>
      <c r="E14" s="9" t="s">
        <v>263</v>
      </c>
    </row>
    <row r="15" customHeight="1" spans="1:5">
      <c r="A15" s="10"/>
      <c r="B15" s="5"/>
      <c r="C15" s="5"/>
      <c r="D15" s="11" t="s">
        <v>273</v>
      </c>
      <c r="E15" s="12"/>
    </row>
    <row r="16" customHeight="1" spans="1:5">
      <c r="A16" s="7" t="s">
        <v>279</v>
      </c>
      <c r="B16" s="2" t="s">
        <v>280</v>
      </c>
      <c r="C16" s="2" t="s">
        <v>271</v>
      </c>
      <c r="D16" s="8" t="s">
        <v>262</v>
      </c>
      <c r="E16" s="9" t="s">
        <v>263</v>
      </c>
    </row>
    <row r="17" customHeight="1" spans="1:5">
      <c r="A17" s="10"/>
      <c r="B17" s="5"/>
      <c r="C17" s="5"/>
      <c r="D17" s="11" t="s">
        <v>273</v>
      </c>
      <c r="E17" s="12"/>
    </row>
    <row r="18" customHeight="1" spans="1:5">
      <c r="A18" s="7" t="s">
        <v>281</v>
      </c>
      <c r="B18" s="2" t="s">
        <v>129</v>
      </c>
      <c r="C18" s="2" t="s">
        <v>271</v>
      </c>
      <c r="D18" s="8" t="s">
        <v>282</v>
      </c>
      <c r="E18" s="9" t="s">
        <v>263</v>
      </c>
    </row>
    <row r="19" customHeight="1" spans="1:5">
      <c r="A19" s="10"/>
      <c r="B19" s="5"/>
      <c r="C19" s="5"/>
      <c r="D19" s="11" t="s">
        <v>283</v>
      </c>
      <c r="E19" s="12"/>
    </row>
    <row r="20" customHeight="1" spans="1:5">
      <c r="A20" s="7" t="s">
        <v>284</v>
      </c>
      <c r="B20" s="2" t="s">
        <v>285</v>
      </c>
      <c r="C20" s="2" t="s">
        <v>271</v>
      </c>
      <c r="D20" s="8" t="s">
        <v>262</v>
      </c>
      <c r="E20" s="9" t="s">
        <v>263</v>
      </c>
    </row>
    <row r="21" customHeight="1" spans="1:5">
      <c r="A21" s="10"/>
      <c r="B21" s="5"/>
      <c r="C21" s="5"/>
      <c r="D21" s="11" t="s">
        <v>273</v>
      </c>
      <c r="E21" s="12"/>
    </row>
    <row r="22" customHeight="1" spans="1:5">
      <c r="A22" s="13" t="s">
        <v>286</v>
      </c>
      <c r="B22" s="13" t="s">
        <v>287</v>
      </c>
      <c r="C22" s="14" t="s">
        <v>288</v>
      </c>
      <c r="D22" s="15" t="s">
        <v>289</v>
      </c>
      <c r="E22" s="15" t="s">
        <v>290</v>
      </c>
    </row>
    <row r="23" customHeight="1" spans="1:5">
      <c r="A23" s="16"/>
      <c r="B23" s="16"/>
      <c r="C23" s="17"/>
      <c r="D23" s="15" t="s">
        <v>291</v>
      </c>
      <c r="E23" s="15" t="s">
        <v>292</v>
      </c>
    </row>
    <row r="24" customHeight="1" spans="1:5">
      <c r="A24" s="18"/>
      <c r="B24" s="18"/>
      <c r="C24" s="19"/>
      <c r="D24" s="20" t="s">
        <v>293</v>
      </c>
      <c r="E24" s="21"/>
    </row>
    <row r="25" customHeight="1" spans="1:5">
      <c r="A25" s="13" t="s">
        <v>286</v>
      </c>
      <c r="B25" s="14" t="s">
        <v>294</v>
      </c>
      <c r="C25" s="14" t="s">
        <v>288</v>
      </c>
      <c r="D25" s="15" t="s">
        <v>289</v>
      </c>
      <c r="E25" s="15" t="s">
        <v>290</v>
      </c>
    </row>
    <row r="26" customHeight="1" spans="1:5">
      <c r="A26" s="16"/>
      <c r="B26" s="17"/>
      <c r="C26" s="17"/>
      <c r="D26" s="15" t="s">
        <v>291</v>
      </c>
      <c r="E26" s="15" t="s">
        <v>292</v>
      </c>
    </row>
    <row r="27" customHeight="1" spans="1:5">
      <c r="A27" s="18"/>
      <c r="B27" s="19"/>
      <c r="C27" s="19"/>
      <c r="D27" s="20" t="s">
        <v>295</v>
      </c>
      <c r="E27" s="21"/>
    </row>
    <row r="28" customHeight="1" spans="1:5">
      <c r="A28" s="13" t="s">
        <v>286</v>
      </c>
      <c r="B28" s="14" t="s">
        <v>296</v>
      </c>
      <c r="C28" s="14" t="s">
        <v>288</v>
      </c>
      <c r="D28" s="15" t="s">
        <v>297</v>
      </c>
      <c r="E28" s="15" t="s">
        <v>290</v>
      </c>
    </row>
    <row r="29" customHeight="1" spans="1:5">
      <c r="A29" s="16"/>
      <c r="B29" s="17"/>
      <c r="C29" s="17"/>
      <c r="D29" s="15" t="s">
        <v>291</v>
      </c>
      <c r="E29" s="15" t="s">
        <v>292</v>
      </c>
    </row>
    <row r="30" customHeight="1" spans="1:5">
      <c r="A30" s="18"/>
      <c r="B30" s="19"/>
      <c r="C30" s="19"/>
      <c r="D30" s="20" t="s">
        <v>298</v>
      </c>
      <c r="E30" s="21"/>
    </row>
    <row r="31" customHeight="1" spans="1:5">
      <c r="A31" s="13" t="s">
        <v>286</v>
      </c>
      <c r="B31" s="14" t="s">
        <v>299</v>
      </c>
      <c r="C31" s="14" t="s">
        <v>288</v>
      </c>
      <c r="D31" s="15" t="s">
        <v>297</v>
      </c>
      <c r="E31" s="15" t="s">
        <v>290</v>
      </c>
    </row>
    <row r="32" customHeight="1" spans="1:5">
      <c r="A32" s="16"/>
      <c r="B32" s="17"/>
      <c r="C32" s="17"/>
      <c r="D32" s="15" t="s">
        <v>291</v>
      </c>
      <c r="E32" s="15" t="s">
        <v>292</v>
      </c>
    </row>
    <row r="33" customHeight="1" spans="1:5">
      <c r="A33" s="18"/>
      <c r="B33" s="19"/>
      <c r="C33" s="19"/>
      <c r="D33" s="20" t="s">
        <v>300</v>
      </c>
      <c r="E33" s="21"/>
    </row>
    <row r="34" customHeight="1" spans="1:5">
      <c r="A34" s="13" t="s">
        <v>286</v>
      </c>
      <c r="B34" s="13" t="s">
        <v>301</v>
      </c>
      <c r="C34" s="14" t="s">
        <v>288</v>
      </c>
      <c r="D34" s="15" t="s">
        <v>297</v>
      </c>
      <c r="E34" s="22" t="s">
        <v>302</v>
      </c>
    </row>
    <row r="35" customHeight="1" spans="1:5">
      <c r="A35" s="18"/>
      <c r="B35" s="18"/>
      <c r="C35" s="19"/>
      <c r="D35" s="20" t="s">
        <v>303</v>
      </c>
      <c r="E35" s="23"/>
    </row>
    <row r="36" customHeight="1" spans="1:5">
      <c r="A36" s="7" t="s">
        <v>304</v>
      </c>
      <c r="B36" s="7" t="s">
        <v>287</v>
      </c>
      <c r="C36" s="2" t="s">
        <v>305</v>
      </c>
      <c r="D36" s="15" t="s">
        <v>306</v>
      </c>
      <c r="E36" s="9" t="s">
        <v>307</v>
      </c>
    </row>
    <row r="37" customHeight="1" spans="1:5">
      <c r="A37" s="24"/>
      <c r="B37" s="24"/>
      <c r="C37" s="25"/>
      <c r="D37" s="15" t="s">
        <v>308</v>
      </c>
      <c r="E37" s="26"/>
    </row>
    <row r="38" customHeight="1" spans="1:5">
      <c r="A38" s="10"/>
      <c r="B38" s="10"/>
      <c r="C38" s="5"/>
      <c r="D38" s="20" t="s">
        <v>309</v>
      </c>
      <c r="E38" s="12"/>
    </row>
    <row r="39" customHeight="1" spans="1:5">
      <c r="A39" s="7" t="s">
        <v>304</v>
      </c>
      <c r="B39" s="2" t="s">
        <v>294</v>
      </c>
      <c r="C39" s="2" t="s">
        <v>305</v>
      </c>
      <c r="D39" s="15" t="s">
        <v>306</v>
      </c>
      <c r="E39" s="9" t="s">
        <v>307</v>
      </c>
    </row>
    <row r="40" customHeight="1" spans="1:5">
      <c r="A40" s="24"/>
      <c r="B40" s="25"/>
      <c r="C40" s="25"/>
      <c r="D40" s="15" t="s">
        <v>308</v>
      </c>
      <c r="E40" s="26"/>
    </row>
    <row r="41" customHeight="1" spans="1:5">
      <c r="A41" s="10"/>
      <c r="B41" s="5"/>
      <c r="C41" s="5"/>
      <c r="D41" s="20" t="s">
        <v>310</v>
      </c>
      <c r="E41" s="12"/>
    </row>
    <row r="42" customHeight="1" spans="1:5">
      <c r="A42" s="7" t="s">
        <v>304</v>
      </c>
      <c r="B42" s="2" t="s">
        <v>296</v>
      </c>
      <c r="C42" s="2" t="s">
        <v>305</v>
      </c>
      <c r="D42" s="8" t="s">
        <v>311</v>
      </c>
      <c r="E42" s="9" t="s">
        <v>307</v>
      </c>
    </row>
    <row r="43" customHeight="1" spans="1:5">
      <c r="A43" s="24"/>
      <c r="B43" s="25"/>
      <c r="C43" s="25"/>
      <c r="D43" s="8" t="s">
        <v>312</v>
      </c>
      <c r="E43" s="26"/>
    </row>
    <row r="44" customHeight="1" spans="1:5">
      <c r="A44" s="10"/>
      <c r="B44" s="5"/>
      <c r="C44" s="5"/>
      <c r="D44" s="11" t="s">
        <v>313</v>
      </c>
      <c r="E44" s="12"/>
    </row>
    <row r="45" customHeight="1" spans="1:5">
      <c r="A45" s="7" t="s">
        <v>304</v>
      </c>
      <c r="B45" s="2" t="s">
        <v>299</v>
      </c>
      <c r="C45" s="2" t="s">
        <v>305</v>
      </c>
      <c r="D45" s="8" t="s">
        <v>311</v>
      </c>
      <c r="E45" s="9" t="s">
        <v>307</v>
      </c>
    </row>
    <row r="46" customHeight="1" spans="1:5">
      <c r="A46" s="24"/>
      <c r="B46" s="25"/>
      <c r="C46" s="25"/>
      <c r="D46" s="8" t="s">
        <v>312</v>
      </c>
      <c r="E46" s="26"/>
    </row>
    <row r="47" customHeight="1" spans="1:5">
      <c r="A47" s="10"/>
      <c r="B47" s="5"/>
      <c r="C47" s="5"/>
      <c r="D47" s="11" t="s">
        <v>314</v>
      </c>
      <c r="E47" s="12"/>
    </row>
    <row r="48" customHeight="1" spans="1:5">
      <c r="A48" s="7" t="s">
        <v>304</v>
      </c>
      <c r="B48" s="7" t="s">
        <v>301</v>
      </c>
      <c r="C48" s="2" t="s">
        <v>305</v>
      </c>
      <c r="D48" s="8" t="s">
        <v>315</v>
      </c>
      <c r="E48" s="9" t="s">
        <v>272</v>
      </c>
    </row>
    <row r="49" customHeight="1" spans="1:5">
      <c r="A49" s="10"/>
      <c r="B49" s="10"/>
      <c r="C49" s="5"/>
      <c r="D49" s="11" t="s">
        <v>316</v>
      </c>
      <c r="E49" s="12"/>
    </row>
    <row r="50" customHeight="1" spans="1:5">
      <c r="A50" s="14" t="s">
        <v>317</v>
      </c>
      <c r="B50" s="13" t="s">
        <v>287</v>
      </c>
      <c r="C50" s="14" t="s">
        <v>288</v>
      </c>
      <c r="D50" s="15" t="s">
        <v>318</v>
      </c>
      <c r="E50" s="15" t="s">
        <v>319</v>
      </c>
    </row>
    <row r="51" customHeight="1" spans="1:5">
      <c r="A51" s="17"/>
      <c r="B51" s="16"/>
      <c r="C51" s="17"/>
      <c r="D51" s="15" t="s">
        <v>320</v>
      </c>
      <c r="E51" s="15" t="s">
        <v>321</v>
      </c>
    </row>
    <row r="52" customHeight="1" spans="1:5">
      <c r="A52" s="19"/>
      <c r="B52" s="18"/>
      <c r="C52" s="19"/>
      <c r="D52" s="20" t="s">
        <v>322</v>
      </c>
      <c r="E52" s="21"/>
    </row>
    <row r="53" customHeight="1" spans="1:5">
      <c r="A53" s="14" t="s">
        <v>317</v>
      </c>
      <c r="B53" s="14" t="s">
        <v>294</v>
      </c>
      <c r="C53" s="14" t="s">
        <v>288</v>
      </c>
      <c r="D53" s="15" t="s">
        <v>323</v>
      </c>
      <c r="E53" s="15" t="s">
        <v>319</v>
      </c>
    </row>
    <row r="54" customHeight="1" spans="1:5">
      <c r="A54" s="17"/>
      <c r="B54" s="17"/>
      <c r="C54" s="17"/>
      <c r="D54" s="15" t="s">
        <v>320</v>
      </c>
      <c r="E54" s="15" t="s">
        <v>321</v>
      </c>
    </row>
    <row r="55" customHeight="1" spans="1:5">
      <c r="A55" s="19"/>
      <c r="B55" s="19"/>
      <c r="C55" s="19"/>
      <c r="D55" s="20" t="s">
        <v>324</v>
      </c>
      <c r="E55" s="21"/>
    </row>
    <row r="56" customHeight="1" spans="1:5">
      <c r="A56" s="14" t="s">
        <v>317</v>
      </c>
      <c r="B56" s="14" t="s">
        <v>296</v>
      </c>
      <c r="C56" s="14" t="s">
        <v>288</v>
      </c>
      <c r="D56" s="15" t="s">
        <v>323</v>
      </c>
      <c r="E56" s="15" t="s">
        <v>319</v>
      </c>
    </row>
    <row r="57" customHeight="1" spans="1:5">
      <c r="A57" s="17"/>
      <c r="B57" s="17"/>
      <c r="C57" s="17"/>
      <c r="D57" s="15" t="s">
        <v>320</v>
      </c>
      <c r="E57" s="15" t="s">
        <v>321</v>
      </c>
    </row>
    <row r="58" customHeight="1" spans="1:5">
      <c r="A58" s="19"/>
      <c r="B58" s="19"/>
      <c r="C58" s="19"/>
      <c r="D58" s="20" t="s">
        <v>325</v>
      </c>
      <c r="E58" s="21"/>
    </row>
    <row r="59" customHeight="1" spans="1:5">
      <c r="A59" s="14" t="s">
        <v>317</v>
      </c>
      <c r="B59" s="14" t="s">
        <v>299</v>
      </c>
      <c r="C59" s="14" t="s">
        <v>288</v>
      </c>
      <c r="D59" s="15" t="s">
        <v>323</v>
      </c>
      <c r="E59" s="15" t="s">
        <v>319</v>
      </c>
    </row>
    <row r="60" customHeight="1" spans="1:5">
      <c r="A60" s="17"/>
      <c r="B60" s="17"/>
      <c r="C60" s="17"/>
      <c r="D60" s="15" t="s">
        <v>320</v>
      </c>
      <c r="E60" s="15" t="s">
        <v>321</v>
      </c>
    </row>
    <row r="61" customHeight="1" spans="1:5">
      <c r="A61" s="19"/>
      <c r="B61" s="19"/>
      <c r="C61" s="19"/>
      <c r="D61" s="20" t="s">
        <v>326</v>
      </c>
      <c r="E61" s="21"/>
    </row>
    <row r="62" customHeight="1" spans="1:5">
      <c r="A62" s="2" t="s">
        <v>317</v>
      </c>
      <c r="B62" s="2" t="s">
        <v>327</v>
      </c>
      <c r="C62" s="2" t="s">
        <v>288</v>
      </c>
      <c r="D62" s="8" t="s">
        <v>328</v>
      </c>
      <c r="E62" s="9"/>
    </row>
    <row r="63" customHeight="1" spans="1:5">
      <c r="A63" s="5"/>
      <c r="B63" s="5"/>
      <c r="C63" s="5"/>
      <c r="D63" s="11" t="s">
        <v>329</v>
      </c>
      <c r="E63" s="12"/>
    </row>
    <row r="64" customHeight="1" spans="1:5">
      <c r="A64" s="2" t="s">
        <v>317</v>
      </c>
      <c r="B64" s="7" t="s">
        <v>301</v>
      </c>
      <c r="C64" s="2" t="s">
        <v>288</v>
      </c>
      <c r="D64" s="8" t="s">
        <v>328</v>
      </c>
      <c r="E64" s="9" t="s">
        <v>330</v>
      </c>
    </row>
    <row r="65" customHeight="1" spans="1:5">
      <c r="A65" s="5"/>
      <c r="B65" s="10"/>
      <c r="C65" s="5"/>
      <c r="D65" s="11" t="s">
        <v>329</v>
      </c>
      <c r="E65" s="12"/>
    </row>
    <row r="66" customHeight="1" spans="1:5">
      <c r="A66" s="5" t="s">
        <v>317</v>
      </c>
      <c r="B66" s="6" t="s">
        <v>331</v>
      </c>
      <c r="C66" s="6" t="s">
        <v>288</v>
      </c>
      <c r="D66" s="27" t="s">
        <v>332</v>
      </c>
      <c r="E66" s="11"/>
    </row>
    <row r="67" customHeight="1" spans="1:5">
      <c r="A67" s="2" t="s">
        <v>317</v>
      </c>
      <c r="B67" s="7" t="s">
        <v>287</v>
      </c>
      <c r="C67" s="2" t="s">
        <v>305</v>
      </c>
      <c r="D67" s="8" t="s">
        <v>333</v>
      </c>
      <c r="E67" s="9" t="s">
        <v>307</v>
      </c>
    </row>
    <row r="68" customHeight="1" spans="1:5">
      <c r="A68" s="5"/>
      <c r="B68" s="10"/>
      <c r="C68" s="5"/>
      <c r="D68" s="11" t="s">
        <v>334</v>
      </c>
      <c r="E68" s="12"/>
    </row>
    <row r="69" customHeight="1" spans="1:5">
      <c r="A69" s="2" t="s">
        <v>317</v>
      </c>
      <c r="B69" s="2" t="s">
        <v>294</v>
      </c>
      <c r="C69" s="2" t="s">
        <v>305</v>
      </c>
      <c r="D69" s="8" t="s">
        <v>333</v>
      </c>
      <c r="E69" s="9" t="s">
        <v>307</v>
      </c>
    </row>
    <row r="70" customHeight="1" spans="1:5">
      <c r="A70" s="5"/>
      <c r="B70" s="5"/>
      <c r="C70" s="5"/>
      <c r="D70" s="11" t="s">
        <v>335</v>
      </c>
      <c r="E70" s="12"/>
    </row>
    <row r="71" customHeight="1" spans="1:5">
      <c r="A71" s="2" t="s">
        <v>317</v>
      </c>
      <c r="B71" s="2" t="s">
        <v>296</v>
      </c>
      <c r="C71" s="2" t="s">
        <v>305</v>
      </c>
      <c r="D71" s="8" t="s">
        <v>333</v>
      </c>
      <c r="E71" s="9" t="s">
        <v>307</v>
      </c>
    </row>
    <row r="72" customHeight="1" spans="1:5">
      <c r="A72" s="5"/>
      <c r="B72" s="5"/>
      <c r="C72" s="5"/>
      <c r="D72" s="11" t="s">
        <v>336</v>
      </c>
      <c r="E72" s="12"/>
    </row>
    <row r="73" customHeight="1" spans="1:5">
      <c r="A73" s="2" t="s">
        <v>317</v>
      </c>
      <c r="B73" s="2" t="s">
        <v>299</v>
      </c>
      <c r="C73" s="2" t="s">
        <v>305</v>
      </c>
      <c r="D73" s="8" t="s">
        <v>333</v>
      </c>
      <c r="E73" s="9" t="s">
        <v>307</v>
      </c>
    </row>
    <row r="74" customHeight="1" spans="1:5">
      <c r="A74" s="5"/>
      <c r="B74" s="5"/>
      <c r="C74" s="5"/>
      <c r="D74" s="11" t="s">
        <v>337</v>
      </c>
      <c r="E74" s="12"/>
    </row>
    <row r="75" customHeight="1" spans="1:5">
      <c r="A75" s="5" t="s">
        <v>317</v>
      </c>
      <c r="B75" s="6" t="s">
        <v>327</v>
      </c>
      <c r="C75" s="6" t="s">
        <v>305</v>
      </c>
      <c r="D75" s="11" t="s">
        <v>338</v>
      </c>
      <c r="E75" s="11"/>
    </row>
    <row r="76" customHeight="1" spans="1:5">
      <c r="A76" s="5" t="s">
        <v>317</v>
      </c>
      <c r="B76" s="28" t="s">
        <v>301</v>
      </c>
      <c r="C76" s="6" t="s">
        <v>305</v>
      </c>
      <c r="D76" s="11" t="s">
        <v>338</v>
      </c>
      <c r="E76" s="11"/>
    </row>
    <row r="77" customHeight="1" spans="1:5">
      <c r="A77" s="2" t="s">
        <v>317</v>
      </c>
      <c r="B77" s="2" t="s">
        <v>331</v>
      </c>
      <c r="C77" s="2" t="s">
        <v>305</v>
      </c>
      <c r="D77" s="8" t="s">
        <v>339</v>
      </c>
      <c r="E77" s="9"/>
    </row>
    <row r="78" customHeight="1" spans="1:5">
      <c r="A78" s="25"/>
      <c r="B78" s="25"/>
      <c r="C78" s="25"/>
      <c r="D78" s="8" t="s">
        <v>340</v>
      </c>
      <c r="E78" s="26"/>
    </row>
    <row r="79" customHeight="1" spans="1:5">
      <c r="A79" s="5"/>
      <c r="B79" s="5"/>
      <c r="C79" s="5"/>
      <c r="D79" s="11" t="s">
        <v>341</v>
      </c>
      <c r="E79" s="12"/>
    </row>
  </sheetData>
  <mergeCells count="117">
    <mergeCell ref="A1:E1"/>
    <mergeCell ref="D2:E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4"/>
    <mergeCell ref="A25:A27"/>
    <mergeCell ref="A28:A30"/>
    <mergeCell ref="A31:A33"/>
    <mergeCell ref="A34:A35"/>
    <mergeCell ref="A36:A38"/>
    <mergeCell ref="A39:A41"/>
    <mergeCell ref="A42:A44"/>
    <mergeCell ref="A45:A47"/>
    <mergeCell ref="A48:A49"/>
    <mergeCell ref="A50:A52"/>
    <mergeCell ref="A53:A55"/>
    <mergeCell ref="A56:A58"/>
    <mergeCell ref="A59:A61"/>
    <mergeCell ref="A62:A63"/>
    <mergeCell ref="A64:A65"/>
    <mergeCell ref="A67:A68"/>
    <mergeCell ref="A69:A70"/>
    <mergeCell ref="A71:A72"/>
    <mergeCell ref="A73:A74"/>
    <mergeCell ref="A77:A7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4"/>
    <mergeCell ref="B25:B27"/>
    <mergeCell ref="B28:B30"/>
    <mergeCell ref="B31:B33"/>
    <mergeCell ref="B34:B35"/>
    <mergeCell ref="B36:B38"/>
    <mergeCell ref="B39:B41"/>
    <mergeCell ref="B42:B44"/>
    <mergeCell ref="B45:B47"/>
    <mergeCell ref="B48:B49"/>
    <mergeCell ref="B50:B52"/>
    <mergeCell ref="B53:B55"/>
    <mergeCell ref="B56:B58"/>
    <mergeCell ref="B59:B61"/>
    <mergeCell ref="B62:B63"/>
    <mergeCell ref="B64:B65"/>
    <mergeCell ref="B67:B68"/>
    <mergeCell ref="B69:B70"/>
    <mergeCell ref="B71:B72"/>
    <mergeCell ref="B73:B74"/>
    <mergeCell ref="B77:B7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4"/>
    <mergeCell ref="C25:C27"/>
    <mergeCell ref="C28:C30"/>
    <mergeCell ref="C31:C33"/>
    <mergeCell ref="C34:C35"/>
    <mergeCell ref="C36:C38"/>
    <mergeCell ref="C39:C41"/>
    <mergeCell ref="C42:C44"/>
    <mergeCell ref="C45:C47"/>
    <mergeCell ref="C48:C49"/>
    <mergeCell ref="C50:C52"/>
    <mergeCell ref="C53:C55"/>
    <mergeCell ref="C56:C58"/>
    <mergeCell ref="C59:C61"/>
    <mergeCell ref="C62:C63"/>
    <mergeCell ref="C64:C65"/>
    <mergeCell ref="C67:C68"/>
    <mergeCell ref="C69:C70"/>
    <mergeCell ref="C71:C72"/>
    <mergeCell ref="C73:C74"/>
    <mergeCell ref="C77:C79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34:E35"/>
    <mergeCell ref="E36:E38"/>
    <mergeCell ref="E39:E41"/>
    <mergeCell ref="E42:E44"/>
    <mergeCell ref="E45:E47"/>
    <mergeCell ref="E48:E49"/>
    <mergeCell ref="E62:E63"/>
    <mergeCell ref="E64:E65"/>
    <mergeCell ref="E67:E68"/>
    <mergeCell ref="E69:E70"/>
    <mergeCell ref="E71:E72"/>
    <mergeCell ref="E73:E74"/>
    <mergeCell ref="E77:E7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绝对&amp;相对误差</vt:lpstr>
      <vt:lpstr>废水验收比对</vt:lpstr>
      <vt:lpstr>烟气比对</vt:lpstr>
      <vt:lpstr>示值误差</vt:lpstr>
      <vt:lpstr>相对准确度</vt:lpstr>
      <vt:lpstr>在线比对汇总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刘汉卿</cp:lastModifiedBy>
  <dcterms:created xsi:type="dcterms:W3CDTF">2018-02-27T11:14:00Z</dcterms:created>
  <dcterms:modified xsi:type="dcterms:W3CDTF">2023-12-28T03:27:50Z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49E85751E06F4C5C8C1B12E235504B94_13</vt:lpwstr>
  </property>
  <property fmtid="{D5CDD505-2E9C-101B-9397-08002B2CF9AE}" pid="4" name="KSOReadingLayout">
    <vt:bool>true</vt:bool>
  </property>
</Properties>
</file>